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çamento" sheetId="1" state="visible" r:id="rId1"/>
    <sheet name="Roteiro" sheetId="2" state="visible" r:id="rId2"/>
    <sheet name="Checklist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;[Red]-R$ 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1B2A4A"/>
      </patternFill>
    </fill>
    <fill>
      <patternFill patternType="solid">
        <fgColor rgb="00EAF0FB"/>
      </patternFill>
    </fill>
  </fills>
  <borders count="6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/>
      <right/>
      <top style="thin">
        <color rgb="00D6D1C2"/>
      </top>
      <bottom/>
      <diagonal/>
    </border>
    <border>
      <left/>
      <right style="thin">
        <color rgb="00D6D1C2"/>
      </right>
      <top style="thin">
        <color rgb="00D6D1C2"/>
      </top>
      <bottom/>
      <diagonal/>
    </border>
    <border>
      <left/>
      <right style="thin">
        <color rgb="00D6D1C2"/>
      </right>
      <top style="thin">
        <color rgb="00D6D1C2"/>
      </top>
      <bottom style="thin">
        <color rgb="00D6D1C2"/>
      </bottom>
      <diagonal/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4" pivotButton="0" quotePrefix="0" xfId="0"/>
    <xf numFmtId="164" fontId="4" fillId="2" borderId="1" applyAlignment="1" pivotButton="0" quotePrefix="0" xfId="0">
      <alignment horizontal="center" vertical="center"/>
    </xf>
    <xf numFmtId="1" fontId="4" fillId="2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4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165" fontId="4" fillId="2" borderId="1" pivotButton="0" quotePrefix="0" xfId="0"/>
    <xf numFmtId="165" fontId="4" fillId="3" borderId="1" pivotButton="0" quotePrefix="0" xfId="0"/>
    <xf numFmtId="4" fontId="4" fillId="3" borderId="1" pivotButton="0" quotePrefix="0" xfId="0"/>
    <xf numFmtId="0" fontId="3" fillId="5" borderId="5" pivotButton="0" quotePrefix="0" xfId="0"/>
    <xf numFmtId="165" fontId="3" fillId="5" borderId="5" pivotButton="0" quotePrefix="0" xfId="0"/>
    <xf numFmtId="4" fontId="3" fillId="5" borderId="5" pivotButton="0" quotePrefix="0" xfId="0"/>
    <xf numFmtId="0" fontId="2" fillId="0" borderId="0" applyAlignment="1" pivotButton="0" quotePrefix="0" xfId="0">
      <alignment/>
    </xf>
    <xf numFmtId="1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3" fillId="3" borderId="1" pivotButton="0" quotePrefix="0" xfId="0"/>
    <xf numFmtId="166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7C9C4"/>
          <bgColor rgb="00F7C9C4"/>
        </patternFill>
      </fill>
    </dxf>
    <dxf>
      <fill>
        <patternFill patternType="solid">
          <fgColor rgb="00C9EBD3"/>
          <bgColor rgb="00C9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G2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</cols>
  <sheetData>
    <row r="1" ht="28" customHeight="1">
      <c r="A1" s="1" t="inlineStr">
        <is>
          <t>Orçamento da viagem</t>
        </is>
      </c>
    </row>
    <row r="2">
      <c r="A2" s="2" t="inlineStr">
        <is>
          <t>Preencha o resumo da viagem e o previsto por categoria. Durante a viagem, lance o gasto real.</t>
        </is>
      </c>
    </row>
    <row r="3">
      <c r="A3" s="3" t="inlineStr">
        <is>
          <t>Destino</t>
        </is>
      </c>
      <c r="B3" s="4" t="inlineStr">
        <is>
          <t>Lisboa, Portugal</t>
        </is>
      </c>
      <c r="C3" s="5" t="n"/>
    </row>
    <row r="4">
      <c r="A4" s="3" t="inlineStr">
        <is>
          <t>Ida</t>
        </is>
      </c>
      <c r="B4" s="6" t="n">
        <v>46640</v>
      </c>
      <c r="C4" s="3" t="inlineStr">
        <is>
          <t>Volta</t>
        </is>
      </c>
      <c r="D4" s="6" t="n">
        <v>46650</v>
      </c>
    </row>
    <row r="5">
      <c r="A5" s="3" t="inlineStr">
        <is>
          <t>Nº de pessoas</t>
        </is>
      </c>
      <c r="B5" s="7" t="n">
        <v>2</v>
      </c>
      <c r="C5" s="3" t="inlineStr">
        <is>
          <t>Dias</t>
        </is>
      </c>
      <c r="D5" s="8">
        <f>IF(OR(B4="",D4=""),"",D4-B4+1)</f>
        <v>11.0</v>
      </c>
    </row>
    <row r="6">
      <c r="A6" s="3" t="inlineStr">
        <is>
          <t>Cotação da moeda (R$ por 1 unidade)</t>
        </is>
      </c>
      <c r="B6" s="9" t="n">
        <v>6</v>
      </c>
      <c r="C6" s="3" t="inlineStr">
        <is>
          <t>Moeda</t>
        </is>
      </c>
      <c r="D6" s="10" t="inlineStr">
        <is>
          <t>EUR</t>
        </is>
      </c>
    </row>
    <row r="7"/>
    <row r="8" ht="44" customHeight="1">
      <c r="A8" s="11" t="inlineStr">
        <is>
          <t>Categoria</t>
        </is>
      </c>
      <c r="B8" s="11" t="inlineStr">
        <is>
          <t>Previsto (R$)</t>
        </is>
      </c>
      <c r="C8" s="11" t="inlineStr">
        <is>
          <t>Real (R$)</t>
        </is>
      </c>
      <c r="D8" s="11" t="inlineStr">
        <is>
          <t>Diferença (R$)</t>
        </is>
      </c>
      <c r="E8" s="11" t="inlineStr">
        <is>
          <t>Previsto por pessoa</t>
        </is>
      </c>
      <c r="F8" s="11" t="inlineStr">
        <is>
          <t>Previsto por dia</t>
        </is>
      </c>
      <c r="G8" s="11" t="inlineStr">
        <is>
          <t>Previsto em moeda do destino</t>
        </is>
      </c>
    </row>
    <row r="9">
      <c r="A9" s="4" t="inlineStr">
        <is>
          <t>Passagens aéreas</t>
        </is>
      </c>
      <c r="B9" s="12" t="n">
        <v>7200</v>
      </c>
      <c r="C9" s="12" t="n">
        <v>7480</v>
      </c>
      <c r="D9" s="13">
        <f>IF(OR(A9="",C9=""),"",B9-C9)</f>
        <v>-280.0</v>
      </c>
      <c r="E9" s="13">
        <f>IF(OR(A9="",N($B$5)=0),"",B9/$B$5)</f>
        <v>3600.0</v>
      </c>
      <c r="F9" s="13">
        <f>IF(OR(A9="",N($D$5)=0),"",B9/$D$5)</f>
        <v>654.5454545454545</v>
      </c>
      <c r="G9" s="14">
        <f>IF(OR(A9="",N($B$6)=0),"",B9/$B$6)</f>
        <v>1200.0</v>
      </c>
    </row>
    <row r="10">
      <c r="A10" s="4" t="inlineStr">
        <is>
          <t>Hospedagem</t>
        </is>
      </c>
      <c r="B10" s="12" t="n">
        <v>4400</v>
      </c>
      <c r="C10" s="12" t="n">
        <v>4390</v>
      </c>
      <c r="D10" s="13">
        <f>IF(OR(A10="",C10=""),"",B10-C10)</f>
        <v>10.0</v>
      </c>
      <c r="E10" s="13">
        <f>IF(OR(A10="",N($B$5)=0),"",B10/$B$5)</f>
        <v>2200.0</v>
      </c>
      <c r="F10" s="13">
        <f>IF(OR(A10="",N($D$5)=0),"",B10/$D$5)</f>
        <v>400.0</v>
      </c>
      <c r="G10" s="14">
        <f>IF(OR(A10="",N($B$6)=0),"",B10/$B$6)</f>
        <v>733.3333333333334</v>
      </c>
    </row>
    <row r="11">
      <c r="A11" s="4" t="inlineStr">
        <is>
          <t>Alimentação</t>
        </is>
      </c>
      <c r="B11" s="12" t="n">
        <v>2600</v>
      </c>
      <c r="C11" s="12" t="n">
        <v>2310</v>
      </c>
      <c r="D11" s="13">
        <f>IF(OR(A11="",C11=""),"",B11-C11)</f>
        <v>290.0</v>
      </c>
      <c r="E11" s="13">
        <f>IF(OR(A11="",N($B$5)=0),"",B11/$B$5)</f>
        <v>1300.0</v>
      </c>
      <c r="F11" s="13">
        <f>IF(OR(A11="",N($D$5)=0),"",B11/$D$5)</f>
        <v>236.36363636363637</v>
      </c>
      <c r="G11" s="14">
        <f>IF(OR(A11="",N($B$6)=0),"",B11/$B$6)</f>
        <v>433.3333333333333</v>
      </c>
    </row>
    <row r="12">
      <c r="A12" s="4" t="inlineStr">
        <is>
          <t>Transporte local</t>
        </is>
      </c>
      <c r="B12" s="12" t="n">
        <v>700</v>
      </c>
      <c r="C12" s="12" t="n">
        <v>655</v>
      </c>
      <c r="D12" s="13">
        <f>IF(OR(A12="",C12=""),"",B12-C12)</f>
        <v>45.0</v>
      </c>
      <c r="E12" s="13">
        <f>IF(OR(A12="",N($B$5)=0),"",B12/$B$5)</f>
        <v>350.0</v>
      </c>
      <c r="F12" s="13">
        <f>IF(OR(A12="",N($D$5)=0),"",B12/$D$5)</f>
        <v>63.63636363636363</v>
      </c>
      <c r="G12" s="14">
        <f>IF(OR(A12="",N($B$6)=0),"",B12/$B$6)</f>
        <v>116.66666666666667</v>
      </c>
    </row>
    <row r="13">
      <c r="A13" s="4" t="inlineStr">
        <is>
          <t>Passeios e ingressos</t>
        </is>
      </c>
      <c r="B13" s="12" t="n">
        <v>1500</v>
      </c>
      <c r="C13" s="12" t="n">
        <v>1720</v>
      </c>
      <c r="D13" s="13">
        <f>IF(OR(A13="",C13=""),"",B13-C13)</f>
        <v>-220.0</v>
      </c>
      <c r="E13" s="13">
        <f>IF(OR(A13="",N($B$5)=0),"",B13/$B$5)</f>
        <v>750.0</v>
      </c>
      <c r="F13" s="13">
        <f>IF(OR(A13="",N($D$5)=0),"",B13/$D$5)</f>
        <v>136.36363636363637</v>
      </c>
      <c r="G13" s="14">
        <f>IF(OR(A13="",N($B$6)=0),"",B13/$B$6)</f>
        <v>250.0</v>
      </c>
    </row>
    <row r="14">
      <c r="A14" s="4" t="inlineStr">
        <is>
          <t>Seguro viagem</t>
        </is>
      </c>
      <c r="B14" s="12" t="n">
        <v>420</v>
      </c>
      <c r="C14" s="12" t="n">
        <v>420</v>
      </c>
      <c r="D14" s="13">
        <f>IF(OR(A14="",C14=""),"",B14-C14)</f>
        <v>0.0</v>
      </c>
      <c r="E14" s="13">
        <f>IF(OR(A14="",N($B$5)=0),"",B14/$B$5)</f>
        <v>210.0</v>
      </c>
      <c r="F14" s="13">
        <f>IF(OR(A14="",N($D$5)=0),"",B14/$D$5)</f>
        <v>38.18181818181818</v>
      </c>
      <c r="G14" s="14">
        <f>IF(OR(A14="",N($B$6)=0),"",B14/$B$6)</f>
        <v>70.0</v>
      </c>
    </row>
    <row r="15">
      <c r="A15" s="4" t="inlineStr">
        <is>
          <t>Compras e lembranças</t>
        </is>
      </c>
      <c r="B15" s="12" t="n">
        <v>1200</v>
      </c>
      <c r="C15" s="12" t="n"/>
      <c r="D15" s="13" t="str">
        <f>IF(OR(A15="",C15=""),"",B15-C15)</f>
        <v/>
      </c>
      <c r="E15" s="13">
        <f>IF(OR(A15="",N($B$5)=0),"",B15/$B$5)</f>
        <v>600.0</v>
      </c>
      <c r="F15" s="13">
        <f>IF(OR(A15="",N($D$5)=0),"",B15/$D$5)</f>
        <v>109.0909090909091</v>
      </c>
      <c r="G15" s="14">
        <f>IF(OR(A15="",N($B$6)=0),"",B15/$B$6)</f>
        <v>200.0</v>
      </c>
    </row>
    <row r="16">
      <c r="A16" s="4" t="inlineStr">
        <is>
          <t>Reserva para imprevistos</t>
        </is>
      </c>
      <c r="B16" s="12" t="n">
        <v>800</v>
      </c>
      <c r="C16" s="12" t="n"/>
      <c r="D16" s="13" t="str">
        <f>IF(OR(A16="",C16=""),"",B16-C16)</f>
        <v/>
      </c>
      <c r="E16" s="13">
        <f>IF(OR(A16="",N($B$5)=0),"",B16/$B$5)</f>
        <v>400.0</v>
      </c>
      <c r="F16" s="13">
        <f>IF(OR(A16="",N($D$5)=0),"",B16/$D$5)</f>
        <v>72.72727272727273</v>
      </c>
      <c r="G16" s="14">
        <f>IF(OR(A16="",N($B$6)=0),"",B16/$B$6)</f>
        <v>133.33333333333334</v>
      </c>
    </row>
    <row r="17">
      <c r="A17" s="4" t="n"/>
      <c r="B17" s="12" t="n"/>
      <c r="C17" s="12" t="n"/>
      <c r="D17" s="13" t="str">
        <f>IF(OR(A17="",C17=""),"",B17-C17)</f>
        <v/>
      </c>
      <c r="E17" s="13" t="str">
        <f>IF(OR(A17="",N($B$5)=0),"",B17/$B$5)</f>
        <v/>
      </c>
      <c r="F17" s="13" t="str">
        <f>IF(OR(A17="",N($D$5)=0),"",B17/$D$5)</f>
        <v/>
      </c>
      <c r="G17" s="14" t="str">
        <f>IF(OR(A17="",N($B$6)=0),"",B17/$B$6)</f>
        <v/>
      </c>
    </row>
    <row r="18">
      <c r="A18" s="4" t="n"/>
      <c r="B18" s="12" t="n"/>
      <c r="C18" s="12" t="n"/>
      <c r="D18" s="13" t="str">
        <f>IF(OR(A18="",C18=""),"",B18-C18)</f>
        <v/>
      </c>
      <c r="E18" s="13" t="str">
        <f>IF(OR(A18="",N($B$5)=0),"",B18/$B$5)</f>
        <v/>
      </c>
      <c r="F18" s="13" t="str">
        <f>IF(OR(A18="",N($D$5)=0),"",B18/$D$5)</f>
        <v/>
      </c>
      <c r="G18" s="14" t="str">
        <f>IF(OR(A18="",N($B$6)=0),"",B18/$B$6)</f>
        <v/>
      </c>
    </row>
    <row r="19">
      <c r="A19" s="4" t="n"/>
      <c r="B19" s="12" t="n"/>
      <c r="C19" s="12" t="n"/>
      <c r="D19" s="13" t="str">
        <f>IF(OR(A19="",C19=""),"",B19-C19)</f>
        <v/>
      </c>
      <c r="E19" s="13" t="str">
        <f>IF(OR(A19="",N($B$5)=0),"",B19/$B$5)</f>
        <v/>
      </c>
      <c r="F19" s="13" t="str">
        <f>IF(OR(A19="",N($D$5)=0),"",B19/$D$5)</f>
        <v/>
      </c>
      <c r="G19" s="14" t="str">
        <f>IF(OR(A19="",N($B$6)=0),"",B19/$B$6)</f>
        <v/>
      </c>
    </row>
    <row r="20">
      <c r="A20" s="4" t="n"/>
      <c r="B20" s="12" t="n"/>
      <c r="C20" s="12" t="n"/>
      <c r="D20" s="13" t="str">
        <f>IF(OR(A20="",C20=""),"",B20-C20)</f>
        <v/>
      </c>
      <c r="E20" s="13" t="str">
        <f>IF(OR(A20="",N($B$5)=0),"",B20/$B$5)</f>
        <v/>
      </c>
      <c r="F20" s="13" t="str">
        <f>IF(OR(A20="",N($D$5)=0),"",B20/$D$5)</f>
        <v/>
      </c>
      <c r="G20" s="14" t="str">
        <f>IF(OR(A20="",N($B$6)=0),"",B20/$B$6)</f>
        <v/>
      </c>
    </row>
    <row r="21">
      <c r="A21" s="15" t="inlineStr">
        <is>
          <t>Total</t>
        </is>
      </c>
      <c r="B21" s="16">
        <f>SUM(B9:B20)</f>
        <v>18820.0</v>
      </c>
      <c r="C21" s="16">
        <f>SUM(C9:C20)</f>
        <v>16975.0</v>
      </c>
      <c r="D21" s="16">
        <f>SUMPRODUCT((C9:C20&lt;&gt;"")*B9:B20)-C21</f>
        <v>-155.0</v>
      </c>
      <c r="E21" s="16">
        <f>IF(N($B$5)=0,"",B21/$B$5)</f>
        <v>9410.0</v>
      </c>
      <c r="F21" s="16">
        <f>IF(N($D$5)=0,"",B21/$D$5)</f>
        <v>1710.909090909091</v>
      </c>
      <c r="G21" s="17">
        <f>IF(N($B$6)=0,"",B21/$B$6)</f>
        <v>3136.6666666666665</v>
      </c>
    </row>
    <row r="22"/>
    <row r="23">
      <c r="A23" s="18" t="inlineStr">
        <is>
          <t>Diferença: positivo = gastou menos que o previsto nas linhas já preenchidas; negativo = estourou. Total da diferença compara só as categorias com valor real lançado.</t>
        </is>
      </c>
    </row>
  </sheetData>
  <mergeCells count="1">
    <mergeCell ref="B3:C3"/>
  </mergeCells>
  <conditionalFormatting sqref="D9:D21">
    <cfRule type="expression" priority="1" dxfId="0">
      <formula>AND(ISNUMBER(D9),D9&lt;0)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I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13" customWidth="1" min="3" max="3"/>
    <col width="20" customWidth="1" min="4" max="4"/>
    <col width="30" customWidth="1" min="5" max="5"/>
    <col width="30" customWidth="1" min="6" max="6"/>
    <col width="30" customWidth="1" min="7" max="7"/>
    <col width="15" customWidth="1" min="8" max="8"/>
    <col width="14" customWidth="1" min="9" max="9"/>
  </cols>
  <sheetData>
    <row r="1" ht="28" customHeight="1">
      <c r="A1" s="1" t="inlineStr">
        <is>
          <t>Roteiro dia a dia</t>
        </is>
      </c>
    </row>
    <row r="2">
      <c r="A2" s="2" t="inlineStr">
        <is>
          <t>As datas se calculam a partir da ida. Escreva o plano de cada dia e o que já está reservado.</t>
        </is>
      </c>
    </row>
    <row r="3"/>
    <row r="4" ht="36" customHeight="1">
      <c r="A4" s="11" t="inlineStr">
        <is>
          <t>Dia</t>
        </is>
      </c>
      <c r="B4" s="11" t="inlineStr">
        <is>
          <t>Data</t>
        </is>
      </c>
      <c r="C4" s="11" t="inlineStr">
        <is>
          <t>Dia da semana</t>
        </is>
      </c>
      <c r="D4" s="11" t="inlineStr">
        <is>
          <t>Cidade</t>
        </is>
      </c>
      <c r="E4" s="11" t="inlineStr">
        <is>
          <t>Manhã</t>
        </is>
      </c>
      <c r="F4" s="11" t="inlineStr">
        <is>
          <t>Tarde</t>
        </is>
      </c>
      <c r="G4" s="11" t="inlineStr">
        <is>
          <t>Noite</t>
        </is>
      </c>
      <c r="H4" s="11" t="inlineStr">
        <is>
          <t>Reserva confirmada?</t>
        </is>
      </c>
      <c r="I4" s="11" t="inlineStr">
        <is>
          <t>Custo do dia (R$)</t>
        </is>
      </c>
    </row>
    <row r="5">
      <c r="A5" s="19">
        <f>IF(AND('Orçamento'!$B$4&lt;&gt;"",'Orçamento'!$D$5&lt;&gt;"",1&lt;='Orçamento'!$D$5),1,"")</f>
        <v>1</v>
      </c>
      <c r="B5" s="20">
        <f>IF(A5="","",'Orçamento'!$B$4+A5-1)</f>
        <v>46640.0</v>
      </c>
      <c r="C5" s="21" t="str">
        <f>IF(B5="","",CHOOSE(WEEKDAY(B5,1),"domingo","segunda","terça","quarta","quinta","sexta","sábado"))</f>
        <v>sexta</v>
      </c>
      <c r="D5" s="4" t="inlineStr">
        <is>
          <t>Lisboa</t>
        </is>
      </c>
      <c r="E5" s="4" t="inlineStr">
        <is>
          <t>Chegada e check-in</t>
        </is>
      </c>
      <c r="F5" s="4" t="inlineStr">
        <is>
          <t>Passeio no bairro de Alfama</t>
        </is>
      </c>
      <c r="G5" s="4" t="inlineStr">
        <is>
          <t>Jantar com fado</t>
        </is>
      </c>
      <c r="H5" s="10" t="inlineStr">
        <is>
          <t>Sim</t>
        </is>
      </c>
      <c r="I5" s="12" t="n">
        <v>220</v>
      </c>
    </row>
    <row r="6">
      <c r="A6" s="19">
        <f>IF(AND('Orçamento'!$B$4&lt;&gt;"",'Orçamento'!$D$5&lt;&gt;"",2&lt;='Orçamento'!$D$5),2,"")</f>
        <v>2</v>
      </c>
      <c r="B6" s="20">
        <f>IF(A6="","",'Orçamento'!$B$4+A6-1)</f>
        <v>46641.0</v>
      </c>
      <c r="C6" s="21" t="str">
        <f>IF(B6="","",CHOOSE(WEEKDAY(B6,1),"domingo","segunda","terça","quarta","quinta","sexta","sábado"))</f>
        <v>sábado</v>
      </c>
      <c r="D6" s="4" t="inlineStr">
        <is>
          <t>Lisboa</t>
        </is>
      </c>
      <c r="E6" s="4" t="inlineStr">
        <is>
          <t>Torre de Belém</t>
        </is>
      </c>
      <c r="F6" s="4" t="inlineStr">
        <is>
          <t>Mosteiro dos Jerónimos</t>
        </is>
      </c>
      <c r="G6" s="4" t="inlineStr">
        <is>
          <t>Jantar livre</t>
        </is>
      </c>
      <c r="H6" s="10" t="inlineStr">
        <is>
          <t>Sim</t>
        </is>
      </c>
      <c r="I6" s="12" t="n">
        <v>180</v>
      </c>
    </row>
    <row r="7">
      <c r="A7" s="19">
        <f>IF(AND('Orçamento'!$B$4&lt;&gt;"",'Orçamento'!$D$5&lt;&gt;"",3&lt;='Orçamento'!$D$5),3,"")</f>
        <v>3</v>
      </c>
      <c r="B7" s="20">
        <f>IF(A7="","",'Orçamento'!$B$4+A7-1)</f>
        <v>46642.0</v>
      </c>
      <c r="C7" s="21" t="str">
        <f>IF(B7="","",CHOOSE(WEEKDAY(B7,1),"domingo","segunda","terça","quarta","quinta","sexta","sábado"))</f>
        <v>domingo</v>
      </c>
      <c r="D7" s="4" t="inlineStr">
        <is>
          <t>Sintra</t>
        </is>
      </c>
      <c r="E7" s="4" t="inlineStr">
        <is>
          <t>Palácio da Pena</t>
        </is>
      </c>
      <c r="F7" s="4" t="inlineStr">
        <is>
          <t>Quinta da Regaleira</t>
        </is>
      </c>
      <c r="G7" s="4" t="inlineStr">
        <is>
          <t>Volta a Lisboa</t>
        </is>
      </c>
      <c r="H7" s="10" t="inlineStr">
        <is>
          <t>Não</t>
        </is>
      </c>
      <c r="I7" s="12" t="n">
        <v>260</v>
      </c>
    </row>
    <row r="8">
      <c r="A8" s="19">
        <f>IF(AND('Orçamento'!$B$4&lt;&gt;"",'Orçamento'!$D$5&lt;&gt;"",4&lt;='Orçamento'!$D$5),4,"")</f>
        <v>4</v>
      </c>
      <c r="B8" s="20">
        <f>IF(A8="","",'Orçamento'!$B$4+A8-1)</f>
        <v>46643.0</v>
      </c>
      <c r="C8" s="21" t="str">
        <f>IF(B8="","",CHOOSE(WEEKDAY(B8,1),"domingo","segunda","terça","quarta","quinta","sexta","sábado"))</f>
        <v>segunda</v>
      </c>
      <c r="D8" s="4" t="inlineStr">
        <is>
          <t>Lisboa</t>
        </is>
      </c>
      <c r="E8" s="4" t="inlineStr">
        <is>
          <t>Museu do Azulejo</t>
        </is>
      </c>
      <c r="F8" s="4" t="inlineStr">
        <is>
          <t>Feira da Ladra</t>
        </is>
      </c>
      <c r="G8" s="4" t="inlineStr">
        <is>
          <t>Mirantes</t>
        </is>
      </c>
      <c r="H8" s="10" t="n"/>
      <c r="I8" s="12" t="n">
        <v>110</v>
      </c>
    </row>
    <row r="9">
      <c r="A9" s="19">
        <f>IF(AND('Orçamento'!$B$4&lt;&gt;"",'Orçamento'!$D$5&lt;&gt;"",5&lt;='Orçamento'!$D$5),5,"")</f>
        <v>5</v>
      </c>
      <c r="B9" s="20">
        <f>IF(A9="","",'Orçamento'!$B$4+A9-1)</f>
        <v>46644.0</v>
      </c>
      <c r="C9" s="21" t="str">
        <f>IF(B9="","",CHOOSE(WEEKDAY(B9,1),"domingo","segunda","terça","quarta","quinta","sexta","sábado"))</f>
        <v>terça</v>
      </c>
      <c r="D9" s="4" t="n"/>
      <c r="E9" s="4" t="n"/>
      <c r="F9" s="4" t="n"/>
      <c r="G9" s="4" t="n"/>
      <c r="H9" s="10" t="n"/>
      <c r="I9" s="12" t="n"/>
    </row>
    <row r="10">
      <c r="A10" s="19">
        <f>IF(AND('Orçamento'!$B$4&lt;&gt;"",'Orçamento'!$D$5&lt;&gt;"",6&lt;='Orçamento'!$D$5),6,"")</f>
        <v>6</v>
      </c>
      <c r="B10" s="20">
        <f>IF(A10="","",'Orçamento'!$B$4+A10-1)</f>
        <v>46645.0</v>
      </c>
      <c r="C10" s="21" t="str">
        <f>IF(B10="","",CHOOSE(WEEKDAY(B10,1),"domingo","segunda","terça","quarta","quinta","sexta","sábado"))</f>
        <v>quarta</v>
      </c>
      <c r="D10" s="4" t="n"/>
      <c r="E10" s="4" t="n"/>
      <c r="F10" s="4" t="n"/>
      <c r="G10" s="4" t="n"/>
      <c r="H10" s="10" t="n"/>
      <c r="I10" s="12" t="n"/>
    </row>
    <row r="11">
      <c r="A11" s="19">
        <f>IF(AND('Orçamento'!$B$4&lt;&gt;"",'Orçamento'!$D$5&lt;&gt;"",7&lt;='Orçamento'!$D$5),7,"")</f>
        <v>7</v>
      </c>
      <c r="B11" s="20">
        <f>IF(A11="","",'Orçamento'!$B$4+A11-1)</f>
        <v>46646.0</v>
      </c>
      <c r="C11" s="21" t="str">
        <f>IF(B11="","",CHOOSE(WEEKDAY(B11,1),"domingo","segunda","terça","quarta","quinta","sexta","sábado"))</f>
        <v>quinta</v>
      </c>
      <c r="D11" s="4" t="n"/>
      <c r="E11" s="4" t="n"/>
      <c r="F11" s="4" t="n"/>
      <c r="G11" s="4" t="n"/>
      <c r="H11" s="10" t="n"/>
      <c r="I11" s="12" t="n"/>
    </row>
    <row r="12">
      <c r="A12" s="19">
        <f>IF(AND('Orçamento'!$B$4&lt;&gt;"",'Orçamento'!$D$5&lt;&gt;"",8&lt;='Orçamento'!$D$5),8,"")</f>
        <v>8</v>
      </c>
      <c r="B12" s="20">
        <f>IF(A12="","",'Orçamento'!$B$4+A12-1)</f>
        <v>46647.0</v>
      </c>
      <c r="C12" s="21" t="str">
        <f>IF(B12="","",CHOOSE(WEEKDAY(B12,1),"domingo","segunda","terça","quarta","quinta","sexta","sábado"))</f>
        <v>sexta</v>
      </c>
      <c r="D12" s="4" t="n"/>
      <c r="E12" s="4" t="n"/>
      <c r="F12" s="4" t="n"/>
      <c r="G12" s="4" t="n"/>
      <c r="H12" s="10" t="n"/>
      <c r="I12" s="12" t="n"/>
    </row>
    <row r="13">
      <c r="A13" s="19">
        <f>IF(AND('Orçamento'!$B$4&lt;&gt;"",'Orçamento'!$D$5&lt;&gt;"",9&lt;='Orçamento'!$D$5),9,"")</f>
        <v>9</v>
      </c>
      <c r="B13" s="20">
        <f>IF(A13="","",'Orçamento'!$B$4+A13-1)</f>
        <v>46648.0</v>
      </c>
      <c r="C13" s="21" t="str">
        <f>IF(B13="","",CHOOSE(WEEKDAY(B13,1),"domingo","segunda","terça","quarta","quinta","sexta","sábado"))</f>
        <v>sábado</v>
      </c>
      <c r="D13" s="4" t="n"/>
      <c r="E13" s="4" t="n"/>
      <c r="F13" s="4" t="n"/>
      <c r="G13" s="4" t="n"/>
      <c r="H13" s="10" t="n"/>
      <c r="I13" s="12" t="n"/>
    </row>
    <row r="14">
      <c r="A14" s="19">
        <f>IF(AND('Orçamento'!$B$4&lt;&gt;"",'Orçamento'!$D$5&lt;&gt;"",10&lt;='Orçamento'!$D$5),10,"")</f>
        <v>10</v>
      </c>
      <c r="B14" s="20">
        <f>IF(A14="","",'Orçamento'!$B$4+A14-1)</f>
        <v>46649.0</v>
      </c>
      <c r="C14" s="21" t="str">
        <f>IF(B14="","",CHOOSE(WEEKDAY(B14,1),"domingo","segunda","terça","quarta","quinta","sexta","sábado"))</f>
        <v>domingo</v>
      </c>
      <c r="D14" s="4" t="n"/>
      <c r="E14" s="4" t="n"/>
      <c r="F14" s="4" t="n"/>
      <c r="G14" s="4" t="n"/>
      <c r="H14" s="10" t="n"/>
      <c r="I14" s="12" t="n"/>
    </row>
    <row r="15">
      <c r="A15" s="19">
        <f>IF(AND('Orçamento'!$B$4&lt;&gt;"",'Orçamento'!$D$5&lt;&gt;"",11&lt;='Orçamento'!$D$5),11,"")</f>
        <v>11</v>
      </c>
      <c r="B15" s="20">
        <f>IF(A15="","",'Orçamento'!$B$4+A15-1)</f>
        <v>46650.0</v>
      </c>
      <c r="C15" s="21" t="str">
        <f>IF(B15="","",CHOOSE(WEEKDAY(B15,1),"domingo","segunda","terça","quarta","quinta","sexta","sábado"))</f>
        <v>segunda</v>
      </c>
      <c r="D15" s="4" t="n"/>
      <c r="E15" s="4" t="n"/>
      <c r="F15" s="4" t="n"/>
      <c r="G15" s="4" t="n"/>
      <c r="H15" s="10" t="n"/>
      <c r="I15" s="12" t="n"/>
    </row>
    <row r="16">
      <c r="A16" s="19" t="str">
        <f>IF(AND('Orçamento'!$B$4&lt;&gt;"",'Orçamento'!$D$5&lt;&gt;"",12&lt;='Orçamento'!$D$5),12,"")</f>
        <v/>
      </c>
      <c r="B16" s="20" t="str">
        <f>IF(A16="","",'Orçamento'!$B$4+A16-1)</f>
        <v/>
      </c>
      <c r="C16" s="21" t="str">
        <f>IF(B16="","",CHOOSE(WEEKDAY(B16,1),"domingo","segunda","terça","quarta","quinta","sexta","sábado"))</f>
        <v/>
      </c>
      <c r="D16" s="4" t="n"/>
      <c r="E16" s="4" t="n"/>
      <c r="F16" s="4" t="n"/>
      <c r="G16" s="4" t="n"/>
      <c r="H16" s="10" t="n"/>
      <c r="I16" s="12" t="n"/>
    </row>
    <row r="17">
      <c r="A17" s="19" t="str">
        <f>IF(AND('Orçamento'!$B$4&lt;&gt;"",'Orçamento'!$D$5&lt;&gt;"",13&lt;='Orçamento'!$D$5),13,"")</f>
        <v/>
      </c>
      <c r="B17" s="20" t="str">
        <f>IF(A17="","",'Orçamento'!$B$4+A17-1)</f>
        <v/>
      </c>
      <c r="C17" s="21" t="str">
        <f>IF(B17="","",CHOOSE(WEEKDAY(B17,1),"domingo","segunda","terça","quarta","quinta","sexta","sábado"))</f>
        <v/>
      </c>
      <c r="D17" s="4" t="n"/>
      <c r="E17" s="4" t="n"/>
      <c r="F17" s="4" t="n"/>
      <c r="G17" s="4" t="n"/>
      <c r="H17" s="10" t="n"/>
      <c r="I17" s="12" t="n"/>
    </row>
    <row r="18">
      <c r="A18" s="19" t="str">
        <f>IF(AND('Orçamento'!$B$4&lt;&gt;"",'Orçamento'!$D$5&lt;&gt;"",14&lt;='Orçamento'!$D$5),14,"")</f>
        <v/>
      </c>
      <c r="B18" s="20" t="str">
        <f>IF(A18="","",'Orçamento'!$B$4+A18-1)</f>
        <v/>
      </c>
      <c r="C18" s="21" t="str">
        <f>IF(B18="","",CHOOSE(WEEKDAY(B18,1),"domingo","segunda","terça","quarta","quinta","sexta","sábado"))</f>
        <v/>
      </c>
      <c r="D18" s="4" t="n"/>
      <c r="E18" s="4" t="n"/>
      <c r="F18" s="4" t="n"/>
      <c r="G18" s="4" t="n"/>
      <c r="H18" s="10" t="n"/>
      <c r="I18" s="12" t="n"/>
    </row>
    <row r="19">
      <c r="A19" s="19" t="str">
        <f>IF(AND('Orçamento'!$B$4&lt;&gt;"",'Orçamento'!$D$5&lt;&gt;"",15&lt;='Orçamento'!$D$5),15,"")</f>
        <v/>
      </c>
      <c r="B19" s="20" t="str">
        <f>IF(A19="","",'Orçamento'!$B$4+A19-1)</f>
        <v/>
      </c>
      <c r="C19" s="21" t="str">
        <f>IF(B19="","",CHOOSE(WEEKDAY(B19,1),"domingo","segunda","terça","quarta","quinta","sexta","sábado"))</f>
        <v/>
      </c>
      <c r="D19" s="4" t="n"/>
      <c r="E19" s="4" t="n"/>
      <c r="F19" s="4" t="n"/>
      <c r="G19" s="4" t="n"/>
      <c r="H19" s="10" t="n"/>
      <c r="I19" s="12" t="n"/>
    </row>
    <row r="20">
      <c r="A20" s="19" t="str">
        <f>IF(AND('Orçamento'!$B$4&lt;&gt;"",'Orçamento'!$D$5&lt;&gt;"",16&lt;='Orçamento'!$D$5),16,"")</f>
        <v/>
      </c>
      <c r="B20" s="20" t="str">
        <f>IF(A20="","",'Orçamento'!$B$4+A20-1)</f>
        <v/>
      </c>
      <c r="C20" s="21" t="str">
        <f>IF(B20="","",CHOOSE(WEEKDAY(B20,1),"domingo","segunda","terça","quarta","quinta","sexta","sábado"))</f>
        <v/>
      </c>
      <c r="D20" s="4" t="n"/>
      <c r="E20" s="4" t="n"/>
      <c r="F20" s="4" t="n"/>
      <c r="G20" s="4" t="n"/>
      <c r="H20" s="10" t="n"/>
      <c r="I20" s="12" t="n"/>
    </row>
    <row r="21">
      <c r="A21" s="19" t="str">
        <f>IF(AND('Orçamento'!$B$4&lt;&gt;"",'Orçamento'!$D$5&lt;&gt;"",17&lt;='Orçamento'!$D$5),17,"")</f>
        <v/>
      </c>
      <c r="B21" s="20" t="str">
        <f>IF(A21="","",'Orçamento'!$B$4+A21-1)</f>
        <v/>
      </c>
      <c r="C21" s="21" t="str">
        <f>IF(B21="","",CHOOSE(WEEKDAY(B21,1),"domingo","segunda","terça","quarta","quinta","sexta","sábado"))</f>
        <v/>
      </c>
      <c r="D21" s="4" t="n"/>
      <c r="E21" s="4" t="n"/>
      <c r="F21" s="4" t="n"/>
      <c r="G21" s="4" t="n"/>
      <c r="H21" s="10" t="n"/>
      <c r="I21" s="12" t="n"/>
    </row>
    <row r="22">
      <c r="A22" s="19" t="str">
        <f>IF(AND('Orçamento'!$B$4&lt;&gt;"",'Orçamento'!$D$5&lt;&gt;"",18&lt;='Orçamento'!$D$5),18,"")</f>
        <v/>
      </c>
      <c r="B22" s="20" t="str">
        <f>IF(A22="","",'Orçamento'!$B$4+A22-1)</f>
        <v/>
      </c>
      <c r="C22" s="21" t="str">
        <f>IF(B22="","",CHOOSE(WEEKDAY(B22,1),"domingo","segunda","terça","quarta","quinta","sexta","sábado"))</f>
        <v/>
      </c>
      <c r="D22" s="4" t="n"/>
      <c r="E22" s="4" t="n"/>
      <c r="F22" s="4" t="n"/>
      <c r="G22" s="4" t="n"/>
      <c r="H22" s="10" t="n"/>
      <c r="I22" s="12" t="n"/>
    </row>
    <row r="23">
      <c r="A23" s="19" t="str">
        <f>IF(AND('Orçamento'!$B$4&lt;&gt;"",'Orçamento'!$D$5&lt;&gt;"",19&lt;='Orçamento'!$D$5),19,"")</f>
        <v/>
      </c>
      <c r="B23" s="20" t="str">
        <f>IF(A23="","",'Orçamento'!$B$4+A23-1)</f>
        <v/>
      </c>
      <c r="C23" s="21" t="str">
        <f>IF(B23="","",CHOOSE(WEEKDAY(B23,1),"domingo","segunda","terça","quarta","quinta","sexta","sábado"))</f>
        <v/>
      </c>
      <c r="D23" s="4" t="n"/>
      <c r="E23" s="4" t="n"/>
      <c r="F23" s="4" t="n"/>
      <c r="G23" s="4" t="n"/>
      <c r="H23" s="10" t="n"/>
      <c r="I23" s="12" t="n"/>
    </row>
    <row r="24">
      <c r="A24" s="19" t="str">
        <f>IF(AND('Orçamento'!$B$4&lt;&gt;"",'Orçamento'!$D$5&lt;&gt;"",20&lt;='Orçamento'!$D$5),20,"")</f>
        <v/>
      </c>
      <c r="B24" s="20" t="str">
        <f>IF(A24="","",'Orçamento'!$B$4+A24-1)</f>
        <v/>
      </c>
      <c r="C24" s="21" t="str">
        <f>IF(B24="","",CHOOSE(WEEKDAY(B24,1),"domingo","segunda","terça","quarta","quinta","sexta","sábado"))</f>
        <v/>
      </c>
      <c r="D24" s="4" t="n"/>
      <c r="E24" s="4" t="n"/>
      <c r="F24" s="4" t="n"/>
      <c r="G24" s="4" t="n"/>
      <c r="H24" s="10" t="n"/>
      <c r="I24" s="12" t="n"/>
    </row>
    <row r="25">
      <c r="A25" s="19" t="str">
        <f>IF(AND('Orçamento'!$B$4&lt;&gt;"",'Orçamento'!$D$5&lt;&gt;"",21&lt;='Orçamento'!$D$5),21,"")</f>
        <v/>
      </c>
      <c r="B25" s="20" t="str">
        <f>IF(A25="","",'Orçamento'!$B$4+A25-1)</f>
        <v/>
      </c>
      <c r="C25" s="21" t="str">
        <f>IF(B25="","",CHOOSE(WEEKDAY(B25,1),"domingo","segunda","terça","quarta","quinta","sexta","sábado"))</f>
        <v/>
      </c>
      <c r="D25" s="4" t="n"/>
      <c r="E25" s="4" t="n"/>
      <c r="F25" s="4" t="n"/>
      <c r="G25" s="4" t="n"/>
      <c r="H25" s="10" t="n"/>
      <c r="I25" s="12" t="n"/>
    </row>
    <row r="26">
      <c r="A26" s="19" t="str">
        <f>IF(AND('Orçamento'!$B$4&lt;&gt;"",'Orçamento'!$D$5&lt;&gt;"",22&lt;='Orçamento'!$D$5),22,"")</f>
        <v/>
      </c>
      <c r="B26" s="20" t="str">
        <f>IF(A26="","",'Orçamento'!$B$4+A26-1)</f>
        <v/>
      </c>
      <c r="C26" s="21" t="str">
        <f>IF(B26="","",CHOOSE(WEEKDAY(B26,1),"domingo","segunda","terça","quarta","quinta","sexta","sábado"))</f>
        <v/>
      </c>
      <c r="D26" s="4" t="n"/>
      <c r="E26" s="4" t="n"/>
      <c r="F26" s="4" t="n"/>
      <c r="G26" s="4" t="n"/>
      <c r="H26" s="10" t="n"/>
      <c r="I26" s="12" t="n"/>
    </row>
    <row r="27">
      <c r="A27" s="19" t="str">
        <f>IF(AND('Orçamento'!$B$4&lt;&gt;"",'Orçamento'!$D$5&lt;&gt;"",23&lt;='Orçamento'!$D$5),23,"")</f>
        <v/>
      </c>
      <c r="B27" s="20" t="str">
        <f>IF(A27="","",'Orçamento'!$B$4+A27-1)</f>
        <v/>
      </c>
      <c r="C27" s="21" t="str">
        <f>IF(B27="","",CHOOSE(WEEKDAY(B27,1),"domingo","segunda","terça","quarta","quinta","sexta","sábado"))</f>
        <v/>
      </c>
      <c r="D27" s="4" t="n"/>
      <c r="E27" s="4" t="n"/>
      <c r="F27" s="4" t="n"/>
      <c r="G27" s="4" t="n"/>
      <c r="H27" s="10" t="n"/>
      <c r="I27" s="12" t="n"/>
    </row>
    <row r="28">
      <c r="A28" s="19" t="str">
        <f>IF(AND('Orçamento'!$B$4&lt;&gt;"",'Orçamento'!$D$5&lt;&gt;"",24&lt;='Orçamento'!$D$5),24,"")</f>
        <v/>
      </c>
      <c r="B28" s="20" t="str">
        <f>IF(A28="","",'Orçamento'!$B$4+A28-1)</f>
        <v/>
      </c>
      <c r="C28" s="21" t="str">
        <f>IF(B28="","",CHOOSE(WEEKDAY(B28,1),"domingo","segunda","terça","quarta","quinta","sexta","sábado"))</f>
        <v/>
      </c>
      <c r="D28" s="4" t="n"/>
      <c r="E28" s="4" t="n"/>
      <c r="F28" s="4" t="n"/>
      <c r="G28" s="4" t="n"/>
      <c r="H28" s="10" t="n"/>
      <c r="I28" s="12" t="n"/>
    </row>
    <row r="29">
      <c r="A29" s="19" t="str">
        <f>IF(AND('Orçamento'!$B$4&lt;&gt;"",'Orçamento'!$D$5&lt;&gt;"",25&lt;='Orçamento'!$D$5),25,"")</f>
        <v/>
      </c>
      <c r="B29" s="20" t="str">
        <f>IF(A29="","",'Orçamento'!$B$4+A29-1)</f>
        <v/>
      </c>
      <c r="C29" s="21" t="str">
        <f>IF(B29="","",CHOOSE(WEEKDAY(B29,1),"domingo","segunda","terça","quarta","quinta","sexta","sábado"))</f>
        <v/>
      </c>
      <c r="D29" s="4" t="n"/>
      <c r="E29" s="4" t="n"/>
      <c r="F29" s="4" t="n"/>
      <c r="G29" s="4" t="n"/>
      <c r="H29" s="10" t="n"/>
      <c r="I29" s="12" t="n"/>
    </row>
    <row r="30">
      <c r="A30" s="19" t="str">
        <f>IF(AND('Orçamento'!$B$4&lt;&gt;"",'Orçamento'!$D$5&lt;&gt;"",26&lt;='Orçamento'!$D$5),26,"")</f>
        <v/>
      </c>
      <c r="B30" s="20" t="str">
        <f>IF(A30="","",'Orçamento'!$B$4+A30-1)</f>
        <v/>
      </c>
      <c r="C30" s="21" t="str">
        <f>IF(B30="","",CHOOSE(WEEKDAY(B30,1),"domingo","segunda","terça","quarta","quinta","sexta","sábado"))</f>
        <v/>
      </c>
      <c r="D30" s="4" t="n"/>
      <c r="E30" s="4" t="n"/>
      <c r="F30" s="4" t="n"/>
      <c r="G30" s="4" t="n"/>
      <c r="H30" s="10" t="n"/>
      <c r="I30" s="12" t="n"/>
    </row>
    <row r="31">
      <c r="A31" s="19" t="str">
        <f>IF(AND('Orçamento'!$B$4&lt;&gt;"",'Orçamento'!$D$5&lt;&gt;"",27&lt;='Orçamento'!$D$5),27,"")</f>
        <v/>
      </c>
      <c r="B31" s="20" t="str">
        <f>IF(A31="","",'Orçamento'!$B$4+A31-1)</f>
        <v/>
      </c>
      <c r="C31" s="21" t="str">
        <f>IF(B31="","",CHOOSE(WEEKDAY(B31,1),"domingo","segunda","terça","quarta","quinta","sexta","sábado"))</f>
        <v/>
      </c>
      <c r="D31" s="4" t="n"/>
      <c r="E31" s="4" t="n"/>
      <c r="F31" s="4" t="n"/>
      <c r="G31" s="4" t="n"/>
      <c r="H31" s="10" t="n"/>
      <c r="I31" s="12" t="n"/>
    </row>
    <row r="32">
      <c r="A32" s="19" t="str">
        <f>IF(AND('Orçamento'!$B$4&lt;&gt;"",'Orçamento'!$D$5&lt;&gt;"",28&lt;='Orçamento'!$D$5),28,"")</f>
        <v/>
      </c>
      <c r="B32" s="20" t="str">
        <f>IF(A32="","",'Orçamento'!$B$4+A32-1)</f>
        <v/>
      </c>
      <c r="C32" s="21" t="str">
        <f>IF(B32="","",CHOOSE(WEEKDAY(B32,1),"domingo","segunda","terça","quarta","quinta","sexta","sábado"))</f>
        <v/>
      </c>
      <c r="D32" s="4" t="n"/>
      <c r="E32" s="4" t="n"/>
      <c r="F32" s="4" t="n"/>
      <c r="G32" s="4" t="n"/>
      <c r="H32" s="10" t="n"/>
      <c r="I32" s="12" t="n"/>
    </row>
    <row r="33">
      <c r="A33" s="19" t="str">
        <f>IF(AND('Orçamento'!$B$4&lt;&gt;"",'Orçamento'!$D$5&lt;&gt;"",29&lt;='Orçamento'!$D$5),29,"")</f>
        <v/>
      </c>
      <c r="B33" s="20" t="str">
        <f>IF(A33="","",'Orçamento'!$B$4+A33-1)</f>
        <v/>
      </c>
      <c r="C33" s="21" t="str">
        <f>IF(B33="","",CHOOSE(WEEKDAY(B33,1),"domingo","segunda","terça","quarta","quinta","sexta","sábado"))</f>
        <v/>
      </c>
      <c r="D33" s="4" t="n"/>
      <c r="E33" s="4" t="n"/>
      <c r="F33" s="4" t="n"/>
      <c r="G33" s="4" t="n"/>
      <c r="H33" s="10" t="n"/>
      <c r="I33" s="12" t="n"/>
    </row>
    <row r="34">
      <c r="A34" s="19" t="str">
        <f>IF(AND('Orçamento'!$B$4&lt;&gt;"",'Orçamento'!$D$5&lt;&gt;"",30&lt;='Orçamento'!$D$5),30,"")</f>
        <v/>
      </c>
      <c r="B34" s="20" t="str">
        <f>IF(A34="","",'Orçamento'!$B$4+A34-1)</f>
        <v/>
      </c>
      <c r="C34" s="21" t="str">
        <f>IF(B34="","",CHOOSE(WEEKDAY(B34,1),"domingo","segunda","terça","quarta","quinta","sexta","sábado"))</f>
        <v/>
      </c>
      <c r="D34" s="4" t="n"/>
      <c r="E34" s="4" t="n"/>
      <c r="F34" s="4" t="n"/>
      <c r="G34" s="4" t="n"/>
      <c r="H34" s="10" t="n"/>
      <c r="I34" s="12" t="n"/>
    </row>
    <row r="35"/>
    <row r="36">
      <c r="H36" s="3" t="inlineStr">
        <is>
          <t>Total dos custos</t>
        </is>
      </c>
      <c r="I36" s="22">
        <f>SUM(I5:I34)</f>
        <v>770.0</v>
      </c>
    </row>
  </sheetData>
  <conditionalFormatting sqref="H5:H34">
    <cfRule type="expression" priority="1" dxfId="1">
      <formula>H5="Sim"</formula>
    </cfRule>
  </conditionalFormatting>
  <dataValidations count="1">
    <dataValidation sqref="H5:H34" showDropDown="0" showInputMessage="0" showErrorMessage="0" allowBlank="1" type="list">
      <formula1>"Sim,Não"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28" customHeight="1">
      <c r="A1" s="1" t="inlineStr">
        <is>
          <t>Checklist antes de viajar</t>
        </is>
      </c>
    </row>
    <row r="2">
      <c r="A2" s="2" t="inlineStr">
        <is>
          <t>Marque Sim quando cumprir cada item. O progresso aparece no topo.</t>
        </is>
      </c>
    </row>
    <row r="3">
      <c r="A3" s="3" t="inlineStr">
        <is>
          <t>Progresso</t>
        </is>
      </c>
      <c r="B3" s="23">
        <f>IF(COUNTA(A6:A35)=0,0,COUNTIF(B6:B35,"Sim")/COUNTA(A6:A35))</f>
        <v>0.3333333333333333</v>
      </c>
    </row>
    <row r="4"/>
    <row r="5" ht="30" customHeight="1">
      <c r="A5" s="11" t="inlineStr">
        <is>
          <t>Item</t>
        </is>
      </c>
      <c r="B5" s="11" t="inlineStr">
        <is>
          <t>Feito?</t>
        </is>
      </c>
      <c r="C5" s="11" t="inlineStr">
        <is>
          <t>Prazo</t>
        </is>
      </c>
    </row>
    <row r="6">
      <c r="A6" s="4" t="inlineStr">
        <is>
          <t>Passaporte ou documento válido</t>
        </is>
      </c>
      <c r="B6" s="10" t="inlineStr">
        <is>
          <t>Sim</t>
        </is>
      </c>
      <c r="C6" s="6" t="n"/>
    </row>
    <row r="7">
      <c r="A7" s="4" t="inlineStr">
        <is>
          <t>Passagens emitidas</t>
        </is>
      </c>
      <c r="B7" s="10" t="inlineStr">
        <is>
          <t>Sim</t>
        </is>
      </c>
      <c r="C7" s="6" t="n"/>
    </row>
    <row r="8">
      <c r="A8" s="4" t="inlineStr">
        <is>
          <t>Hospedagem reservada</t>
        </is>
      </c>
      <c r="B8" s="10" t="inlineStr">
        <is>
          <t>Sim</t>
        </is>
      </c>
      <c r="C8" s="6" t="n"/>
    </row>
    <row r="9">
      <c r="A9" s="4" t="inlineStr">
        <is>
          <t>Seguro viagem contratado</t>
        </is>
      </c>
      <c r="B9" s="10" t="inlineStr">
        <is>
          <t>Não</t>
        </is>
      </c>
      <c r="C9" s="6" t="n"/>
    </row>
    <row r="10">
      <c r="A10" s="4" t="inlineStr">
        <is>
          <t>Câmbio ou cartão internacional</t>
        </is>
      </c>
      <c r="B10" s="10" t="inlineStr">
        <is>
          <t>Não</t>
        </is>
      </c>
      <c r="C10" s="6" t="n"/>
    </row>
    <row r="11">
      <c r="A11" s="4" t="inlineStr">
        <is>
          <t>Chip ou roaming internacional</t>
        </is>
      </c>
      <c r="B11" s="10" t="inlineStr">
        <is>
          <t>Não</t>
        </is>
      </c>
      <c r="C11" s="6" t="n"/>
    </row>
    <row r="12">
      <c r="A12" s="4" t="inlineStr">
        <is>
          <t>Cópia digital dos documentos</t>
        </is>
      </c>
      <c r="B12" s="10" t="inlineStr">
        <is>
          <t>Não</t>
        </is>
      </c>
      <c r="C12" s="6" t="n"/>
    </row>
    <row r="13">
      <c r="A13" s="4" t="inlineStr">
        <is>
          <t>Roteiro compartilhado com quem fica</t>
        </is>
      </c>
      <c r="B13" s="10" t="inlineStr">
        <is>
          <t>Não</t>
        </is>
      </c>
      <c r="C13" s="6" t="n"/>
    </row>
    <row r="14">
      <c r="A14" s="4" t="inlineStr">
        <is>
          <t>Mala conferida</t>
        </is>
      </c>
      <c r="B14" s="10" t="inlineStr">
        <is>
          <t>Não</t>
        </is>
      </c>
      <c r="C14" s="6" t="n"/>
    </row>
    <row r="15">
      <c r="A15" s="4" t="n"/>
      <c r="B15" s="10" t="n"/>
      <c r="C15" s="6" t="n"/>
    </row>
    <row r="16">
      <c r="A16" s="4" t="n"/>
      <c r="B16" s="10" t="n"/>
      <c r="C16" s="6" t="n"/>
    </row>
    <row r="17">
      <c r="A17" s="4" t="n"/>
      <c r="B17" s="10" t="n"/>
      <c r="C17" s="6" t="n"/>
    </row>
    <row r="18">
      <c r="A18" s="4" t="n"/>
      <c r="B18" s="10" t="n"/>
      <c r="C18" s="6" t="n"/>
    </row>
    <row r="19">
      <c r="A19" s="4" t="n"/>
      <c r="B19" s="10" t="n"/>
      <c r="C19" s="6" t="n"/>
    </row>
    <row r="20">
      <c r="A20" s="4" t="n"/>
      <c r="B20" s="10" t="n"/>
      <c r="C20" s="6" t="n"/>
    </row>
    <row r="21">
      <c r="A21" s="4" t="n"/>
      <c r="B21" s="10" t="n"/>
      <c r="C21" s="6" t="n"/>
    </row>
    <row r="22">
      <c r="A22" s="4" t="n"/>
      <c r="B22" s="10" t="n"/>
      <c r="C22" s="6" t="n"/>
    </row>
    <row r="23">
      <c r="A23" s="4" t="n"/>
      <c r="B23" s="10" t="n"/>
      <c r="C23" s="6" t="n"/>
    </row>
    <row r="24">
      <c r="A24" s="4" t="n"/>
      <c r="B24" s="10" t="n"/>
      <c r="C24" s="6" t="n"/>
    </row>
    <row r="25">
      <c r="A25" s="4" t="n"/>
      <c r="B25" s="10" t="n"/>
      <c r="C25" s="6" t="n"/>
    </row>
    <row r="26">
      <c r="A26" s="4" t="n"/>
      <c r="B26" s="10" t="n"/>
      <c r="C26" s="6" t="n"/>
    </row>
    <row r="27">
      <c r="A27" s="4" t="n"/>
      <c r="B27" s="10" t="n"/>
      <c r="C27" s="6" t="n"/>
    </row>
    <row r="28">
      <c r="A28" s="4" t="n"/>
      <c r="B28" s="10" t="n"/>
      <c r="C28" s="6" t="n"/>
    </row>
    <row r="29">
      <c r="A29" s="4" t="n"/>
      <c r="B29" s="10" t="n"/>
      <c r="C29" s="6" t="n"/>
    </row>
    <row r="30">
      <c r="A30" s="4" t="n"/>
      <c r="B30" s="10" t="n"/>
      <c r="C30" s="6" t="n"/>
    </row>
    <row r="31">
      <c r="A31" s="4" t="n"/>
      <c r="B31" s="10" t="n"/>
      <c r="C31" s="6" t="n"/>
    </row>
    <row r="32">
      <c r="A32" s="4" t="n"/>
      <c r="B32" s="10" t="n"/>
      <c r="C32" s="6" t="n"/>
    </row>
    <row r="33">
      <c r="A33" s="4" t="n"/>
      <c r="B33" s="10" t="n"/>
      <c r="C33" s="6" t="n"/>
    </row>
    <row r="34">
      <c r="A34" s="4" t="n"/>
      <c r="B34" s="10" t="n"/>
      <c r="C34" s="6" t="n"/>
    </row>
    <row r="35">
      <c r="A35" s="4" t="n"/>
      <c r="B35" s="10" t="n"/>
      <c r="C35" s="6" t="n"/>
    </row>
  </sheetData>
  <conditionalFormatting sqref="B6:B35">
    <cfRule type="expression" priority="1" dxfId="1">
      <formula>B6="Sim"</formula>
    </cfRule>
  </conditionalFormatting>
  <dataValidations count="1">
    <dataValidation sqref="B6:B35" showDropDown="0" showInputMessage="0" showErrorMessage="0" allowBlank="1" type="list">
      <formula1>"Sim,Não"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3" t="n">
        <v>1</v>
      </c>
      <c r="B3" s="24" t="inlineStr">
        <is>
          <t>Na aba Orçamento, escreva destino, datas de ida e volta, número de pessoas e a cotação da moeda do destino (digite o valor atual).</t>
        </is>
      </c>
    </row>
    <row r="4" ht="32" customHeight="1">
      <c r="A4" s="3" t="n">
        <v>2</v>
      </c>
      <c r="B4" s="24" t="inlineStr">
        <is>
          <t>Liste as categorias de gasto com o valor previsto. Durante a viagem, preencha o valor real; a diferença é calculada.</t>
        </is>
      </c>
    </row>
    <row r="5" ht="32" customHeight="1">
      <c r="A5" s="3" t="n">
        <v>3</v>
      </c>
      <c r="B5" s="24" t="inlineStr">
        <is>
          <t>As colunas por pessoa e por dia dividem o previsto pelo número de pessoas e pelos dias da viagem. A última coluna converte para a moeda do destino.</t>
        </is>
      </c>
    </row>
    <row r="6" ht="32" customHeight="1">
      <c r="A6" s="3" t="n">
        <v>4</v>
      </c>
      <c r="B6" s="24" t="inlineStr">
        <is>
          <t>Na aba Roteiro, os dias e as datas aparecem sozinhos; preencha manhã, tarde, noite e o que já está reservado.</t>
        </is>
      </c>
    </row>
    <row r="7" ht="18" customHeight="1">
      <c r="A7" s="3" t="n">
        <v>5</v>
      </c>
      <c r="B7" s="24" t="inlineStr">
        <is>
          <t>Na aba Checklist, marque o que já foi feito. O progresso mostra o percentual cumprido.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Planejamento de viagem</dc:title>
  <dc:description>Orçamento por categoria, divisão por pessoa e por dia, conversão de moeda, roteiro dia a dia e checklist.</dc:description>
  <dcterms:created xsi:type="dcterms:W3CDTF">2026-10-21T15:56:05Z</dcterms:created>
  <dcterms:modified xsi:type="dcterms:W3CDTF">2026-10-21T15:56:05Z</dcterms:modified>
  <cp:keywords>modelo, planilha, Excel na prática</cp:keywords>
</cp:coreProperties>
</file>