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as" sheetId="1" state="visible" r:id="rId1"/>
    <sheet name="Resumo" sheetId="2" state="visible" r:id="rId2"/>
    <sheet name="Como usa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R$ #,##0.00;[Red]-R$ #,##0.00"/>
    <numFmt numFmtId="166" formatCode="0;-0;0"/>
    <numFmt numFmtId="167" formatCode="R$ #,##0.00;[Red]-R$ #,##0.00;;"/>
    <numFmt numFmtId="168" formatCode="0;-0;;"/>
  </numFmts>
  <fonts count="7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name val="Calibri"/>
      <i val="1"/>
      <color rgb="005B6470"/>
      <sz val="10"/>
    </font>
    <font>
      <name val="Calibri"/>
      <b val="1"/>
      <color rgb="00FFFFFF"/>
      <sz val="11"/>
    </font>
    <font>
      <name val="Calibri"/>
      <color rgb="001B2A34"/>
      <sz val="11"/>
    </font>
    <font>
      <name val="Calibri"/>
      <b val="1"/>
      <color rgb="001B2A34"/>
      <sz val="11"/>
    </font>
    <font>
      <name val="Calibri"/>
      <b val="1"/>
      <color rgb="001B2A4A"/>
      <sz val="12"/>
    </font>
  </fonts>
  <fills count="6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FF3B0"/>
      </patternFill>
    </fill>
    <fill>
      <patternFill patternType="solid">
        <fgColor rgb="00F3F1EA"/>
      </patternFill>
    </fill>
    <fill>
      <patternFill patternType="solid">
        <fgColor rgb="00EAF0FB"/>
      </patternFill>
    </fill>
  </fills>
  <borders count="3">
    <border>
      <left/>
      <right/>
      <top/>
      <bottom/>
      <diagonal/>
    </border>
    <border>
      <left style="thin">
        <color rgb="00D6D1C2"/>
      </left>
      <right style="thin">
        <color rgb="00D6D1C2"/>
      </right>
      <top style="thin">
        <color rgb="00D6D1C2"/>
      </top>
      <bottom style="thin">
        <color rgb="00D6D1C2"/>
      </bottom>
    </border>
    <border>
      <left style="thin">
        <color rgb="00D6D1C2"/>
      </left>
      <right style="thin">
        <color rgb="00D6D1C2"/>
      </right>
      <top style="medium">
        <color rgb="001B2A4A"/>
      </top>
      <bottom style="thin">
        <color rgb="00D6D1C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165" fontId="4" fillId="3" borderId="1" pivotButton="0" quotePrefix="0" xfId="0"/>
    <xf numFmtId="0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7" fontId="4" fillId="4" borderId="1" pivotButton="0" quotePrefix="0" xfId="0"/>
    <xf numFmtId="0" fontId="5" fillId="0" borderId="0" pivotButton="0" quotePrefix="0" xfId="0"/>
    <xf numFmtId="164" fontId="5" fillId="4" borderId="1" pivotButton="0" quotePrefix="0" xfId="0"/>
    <xf numFmtId="1" fontId="4" fillId="3" borderId="1" applyAlignment="1" pivotButton="0" quotePrefix="0" xfId="0">
      <alignment horizontal="center" vertical="center"/>
    </xf>
    <xf numFmtId="0" fontId="5" fillId="4" borderId="1" pivotButton="0" quotePrefix="0" xfId="0"/>
    <xf numFmtId="3" fontId="4" fillId="4" borderId="1" pivotButton="0" quotePrefix="0" xfId="0"/>
    <xf numFmtId="165" fontId="4" fillId="4" borderId="1" pivotButton="0" quotePrefix="0" xfId="0"/>
    <xf numFmtId="0" fontId="2" fillId="0" borderId="0" applyAlignment="1" pivotButton="0" quotePrefix="0" xfId="0">
      <alignment/>
    </xf>
    <xf numFmtId="0" fontId="4" fillId="4" borderId="1" pivotButton="0" quotePrefix="0" xfId="0"/>
    <xf numFmtId="168" fontId="4" fillId="4" borderId="1" pivotButton="0" quotePrefix="0" xfId="0"/>
    <xf numFmtId="0" fontId="5" fillId="5" borderId="2" pivotButton="0" quotePrefix="0" xfId="0"/>
    <xf numFmtId="165" fontId="5" fillId="5" borderId="2" pivotButton="0" quotePrefix="0" xfId="0"/>
    <xf numFmtId="3" fontId="5" fillId="5" borderId="2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C9EBD3"/>
          <bgColor rgb="00C9EBD3"/>
        </patternFill>
      </fill>
    </dxf>
    <dxf>
      <fill>
        <patternFill patternType="solid">
          <fgColor rgb="00F7C9C4"/>
          <bgColor rgb="00F7C9C4"/>
        </patternFill>
      </fill>
    </dxf>
    <dxf>
      <fill>
        <patternFill patternType="solid">
          <fgColor rgb="00FCE3B0"/>
          <bgColor rgb="00FCE3B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Total a pagar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'Resumo'!B12</f>
            </strRef>
          </tx>
          <spPr>
            <a:ln>
              <a:prstDash val="solid"/>
            </a:ln>
          </spPr>
          <cat>
            <numRef>
              <f>'Resumo'!$A$13:$A$24</f>
            </numRef>
          </cat>
          <val>
            <numRef>
              <f>'Resumo'!$B$13:$B$24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7</col>
      <colOff>0</colOff>
      <row>2</row>
      <rowOff>0</rowOff>
    </from>
    <ext cx="504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J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3" customWidth="1" min="3" max="3"/>
    <col width="14" customWidth="1" min="4" max="4"/>
    <col width="14" customWidth="1" min="5" max="5"/>
    <col width="14" customWidth="1" min="6" max="6"/>
    <col width="18" customWidth="1" min="7" max="7"/>
    <col width="12" customWidth="1" min="8" max="8"/>
    <col width="14" customWidth="1" min="9" max="9"/>
    <col width="24" customWidth="1" min="10" max="10"/>
  </cols>
  <sheetData>
    <row r="1" ht="28" customHeight="1">
      <c r="A1" s="1" t="inlineStr">
        <is>
          <t>Contas a pagar</t>
        </is>
      </c>
    </row>
    <row r="2">
      <c r="A2" s="2" t="inlineStr">
        <is>
          <t>Uma linha por conta. A situação muda sozinha pela data de hoje. Preencha o pagamento quando pagar.</t>
        </is>
      </c>
    </row>
    <row r="3"/>
    <row r="4" ht="34" customHeight="1">
      <c r="A4" s="3" t="inlineStr">
        <is>
          <t>Conta</t>
        </is>
      </c>
      <c r="B4" s="3" t="inlineStr">
        <is>
          <t>Categoria</t>
        </is>
      </c>
      <c r="C4" s="3" t="inlineStr">
        <is>
          <t>Vencimento</t>
        </is>
      </c>
      <c r="D4" s="3" t="inlineStr">
        <is>
          <t>Valor (R$)</t>
        </is>
      </c>
      <c r="E4" s="3" t="inlineStr">
        <is>
          <t>Pago em</t>
        </is>
      </c>
      <c r="F4" s="3" t="inlineStr">
        <is>
          <t>Valor pago (R$)</t>
        </is>
      </c>
      <c r="G4" s="3" t="inlineStr">
        <is>
          <t>Situação</t>
        </is>
      </c>
      <c r="H4" s="3" t="inlineStr">
        <is>
          <t>Dias para vencer</t>
        </is>
      </c>
      <c r="I4" s="3" t="inlineStr">
        <is>
          <t>Juros e multa</t>
        </is>
      </c>
      <c r="J4" s="3" t="inlineStr">
        <is>
          <t>Observação</t>
        </is>
      </c>
    </row>
    <row r="5">
      <c r="A5" s="4" t="inlineStr">
        <is>
          <t>Aluguel</t>
        </is>
      </c>
      <c r="B5" s="4" t="inlineStr">
        <is>
          <t>Moradia</t>
        </is>
      </c>
      <c r="C5" s="5" t="n">
        <v>46392</v>
      </c>
      <c r="D5" s="6" t="n">
        <v>1450</v>
      </c>
      <c r="E5" s="5" t="n">
        <v>46391</v>
      </c>
      <c r="F5" s="6" t="n">
        <v>1450</v>
      </c>
      <c r="G5" s="7" t="str">
        <f>IF(C5="","",IF(ISNUMBER(E5),"Pago",IF(C5&lt;Resumo!$B$3,"Vencida",IF(C5-Resumo!$B$3&lt;=7,"Vence em 7 dias","A vencer"))))</f>
        <v>Pago</v>
      </c>
      <c r="H5" s="8" t="str">
        <f>IF(OR(C5="",ISNUMBER(E5)),"",C5-Resumo!$B$3)</f>
        <v/>
      </c>
      <c r="I5" s="9">
        <f>IF(OR(NOT(ISNUMBER(E5)),NOT(ISNUMBER(F5))),"",MAX(0,F5-D5))</f>
        <v>0</v>
      </c>
      <c r="J5" s="4" t="n"/>
    </row>
    <row r="6">
      <c r="A6" s="4" t="inlineStr">
        <is>
          <t>Energia elétrica</t>
        </is>
      </c>
      <c r="B6" s="4" t="inlineStr">
        <is>
          <t>Moradia</t>
        </is>
      </c>
      <c r="C6" s="5" t="n">
        <v>46397</v>
      </c>
      <c r="D6" s="6" t="n">
        <v>168.4</v>
      </c>
      <c r="E6" s="5" t="n">
        <v>46399</v>
      </c>
      <c r="F6" s="6" t="n">
        <v>171.9</v>
      </c>
      <c r="G6" s="7" t="str">
        <f>IF(C6="","",IF(ISNUMBER(E6),"Pago",IF(C6&lt;Resumo!$B$3,"Vencida",IF(C6-Resumo!$B$3&lt;=7,"Vence em 7 dias","A vencer"))))</f>
        <v>Pago</v>
      </c>
      <c r="H6" s="8" t="str">
        <f>IF(OR(C6="",ISNUMBER(E6)),"",C6-Resumo!$B$3)</f>
        <v/>
      </c>
      <c r="I6" s="9">
        <f>IF(OR(NOT(ISNUMBER(E6)),NOT(ISNUMBER(F6))),"",MAX(0,F6-D6))</f>
        <v>3.5</v>
      </c>
      <c r="J6" s="4" t="inlineStr">
        <is>
          <t>Pagou 2 dias depois</t>
        </is>
      </c>
    </row>
    <row r="7">
      <c r="A7" s="4" t="inlineStr">
        <is>
          <t>Internet</t>
        </is>
      </c>
      <c r="B7" s="4" t="inlineStr">
        <is>
          <t>Moradia</t>
        </is>
      </c>
      <c r="C7" s="5" t="n">
        <v>46399</v>
      </c>
      <c r="D7" s="6" t="n">
        <v>99.90000000000001</v>
      </c>
      <c r="E7" s="5" t="n">
        <v>46398</v>
      </c>
      <c r="F7" s="6" t="n">
        <v>99.90000000000001</v>
      </c>
      <c r="G7" s="7" t="str">
        <f>IF(C7="","",IF(ISNUMBER(E7),"Pago",IF(C7&lt;Resumo!$B$3,"Vencida",IF(C7-Resumo!$B$3&lt;=7,"Vence em 7 dias","A vencer"))))</f>
        <v>Pago</v>
      </c>
      <c r="H7" s="8" t="str">
        <f>IF(OR(C7="",ISNUMBER(E7)),"",C7-Resumo!$B$3)</f>
        <v/>
      </c>
      <c r="I7" s="9">
        <f>IF(OR(NOT(ISNUMBER(E7)),NOT(ISNUMBER(F7))),"",MAX(0,F7-D7))</f>
        <v>0</v>
      </c>
      <c r="J7" s="4" t="n"/>
    </row>
    <row r="8">
      <c r="A8" s="4" t="inlineStr">
        <is>
          <t>Cartão de crédito</t>
        </is>
      </c>
      <c r="B8" s="4" t="inlineStr">
        <is>
          <t>Cartão</t>
        </is>
      </c>
      <c r="C8" s="5" t="n">
        <v>46402</v>
      </c>
      <c r="D8" s="6" t="n">
        <v>1320.5</v>
      </c>
      <c r="E8" s="5" t="n"/>
      <c r="F8" s="6" t="n"/>
      <c r="G8" s="7" t="str">
        <f>IF(C8="","",IF(ISNUMBER(E8),"Pago",IF(C8&lt;Resumo!$B$3,"Vencida",IF(C8-Resumo!$B$3&lt;=7,"Vence em 7 dias","A vencer"))))</f>
        <v>A vencer</v>
      </c>
      <c r="H8" s="8">
        <f>IF(OR(C8="",ISNUMBER(E8)),"",C8-Resumo!$B$3)</f>
        <v>73.0</v>
      </c>
      <c r="I8" s="9" t="str">
        <f>IF(OR(NOT(ISNUMBER(E8)),NOT(ISNUMBER(F8))),"",MAX(0,F8-D8))</f>
        <v/>
      </c>
      <c r="J8" s="4" t="n"/>
    </row>
    <row r="9">
      <c r="A9" s="4" t="inlineStr">
        <is>
          <t>Plano de saúde</t>
        </is>
      </c>
      <c r="B9" s="4" t="inlineStr">
        <is>
          <t>Saúde</t>
        </is>
      </c>
      <c r="C9" s="5" t="n">
        <v>46407</v>
      </c>
      <c r="D9" s="6" t="n">
        <v>412</v>
      </c>
      <c r="E9" s="5" t="n"/>
      <c r="F9" s="6" t="n"/>
      <c r="G9" s="7" t="str">
        <f>IF(C9="","",IF(ISNUMBER(E9),"Pago",IF(C9&lt;Resumo!$B$3,"Vencida",IF(C9-Resumo!$B$3&lt;=7,"Vence em 7 dias","A vencer"))))</f>
        <v>A vencer</v>
      </c>
      <c r="H9" s="8">
        <f>IF(OR(C9="",ISNUMBER(E9)),"",C9-Resumo!$B$3)</f>
        <v>78.0</v>
      </c>
      <c r="I9" s="9" t="str">
        <f>IF(OR(NOT(ISNUMBER(E9)),NOT(ISNUMBER(F9))),"",MAX(0,F9-D9))</f>
        <v/>
      </c>
      <c r="J9" s="4" t="n"/>
    </row>
    <row r="10">
      <c r="A10" s="4" t="inlineStr">
        <is>
          <t>Seguro do carro</t>
        </is>
      </c>
      <c r="B10" s="4" t="inlineStr">
        <is>
          <t>Transporte</t>
        </is>
      </c>
      <c r="C10" s="5" t="n">
        <v>46415</v>
      </c>
      <c r="D10" s="6" t="n">
        <v>235</v>
      </c>
      <c r="E10" s="5" t="n"/>
      <c r="F10" s="6" t="n"/>
      <c r="G10" s="7" t="str">
        <f>IF(C10="","",IF(ISNUMBER(E10),"Pago",IF(C10&lt;Resumo!$B$3,"Vencida",IF(C10-Resumo!$B$3&lt;=7,"Vence em 7 dias","A vencer"))))</f>
        <v>A vencer</v>
      </c>
      <c r="H10" s="8">
        <f>IF(OR(C10="",ISNUMBER(E10)),"",C10-Resumo!$B$3)</f>
        <v>86.0</v>
      </c>
      <c r="I10" s="9" t="str">
        <f>IF(OR(NOT(ISNUMBER(E10)),NOT(ISNUMBER(F10))),"",MAX(0,F10-D10))</f>
        <v/>
      </c>
      <c r="J10" s="4" t="inlineStr">
        <is>
          <t>Parcela 3 de 10</t>
        </is>
      </c>
    </row>
    <row r="11">
      <c r="A11" s="4" t="inlineStr">
        <is>
          <t>Aluguel</t>
        </is>
      </c>
      <c r="B11" s="4" t="inlineStr">
        <is>
          <t>Moradia</t>
        </is>
      </c>
      <c r="C11" s="5" t="n">
        <v>46423</v>
      </c>
      <c r="D11" s="6" t="n">
        <v>1450</v>
      </c>
      <c r="E11" s="5" t="n"/>
      <c r="F11" s="6" t="n"/>
      <c r="G11" s="7" t="str">
        <f>IF(C11="","",IF(ISNUMBER(E11),"Pago",IF(C11&lt;Resumo!$B$3,"Vencida",IF(C11-Resumo!$B$3&lt;=7,"Vence em 7 dias","A vencer"))))</f>
        <v>A vencer</v>
      </c>
      <c r="H11" s="8">
        <f>IF(OR(C11="",ISNUMBER(E11)),"",C11-Resumo!$B$3)</f>
        <v>94.0</v>
      </c>
      <c r="I11" s="9" t="str">
        <f>IF(OR(NOT(ISNUMBER(E11)),NOT(ISNUMBER(F11))),"",MAX(0,F11-D11))</f>
        <v/>
      </c>
      <c r="J11" s="4" t="n"/>
    </row>
    <row r="12">
      <c r="A12" s="4" t="inlineStr">
        <is>
          <t>Energia elétrica</t>
        </is>
      </c>
      <c r="B12" s="4" t="inlineStr">
        <is>
          <t>Moradia</t>
        </is>
      </c>
      <c r="C12" s="5" t="n">
        <v>46428</v>
      </c>
      <c r="D12" s="6" t="n">
        <v>175</v>
      </c>
      <c r="E12" s="5" t="n"/>
      <c r="F12" s="6" t="n"/>
      <c r="G12" s="7" t="str">
        <f>IF(C12="","",IF(ISNUMBER(E12),"Pago",IF(C12&lt;Resumo!$B$3,"Vencida",IF(C12-Resumo!$B$3&lt;=7,"Vence em 7 dias","A vencer"))))</f>
        <v>A vencer</v>
      </c>
      <c r="H12" s="8">
        <f>IF(OR(C12="",ISNUMBER(E12)),"",C12-Resumo!$B$3)</f>
        <v>99.0</v>
      </c>
      <c r="I12" s="9" t="str">
        <f>IF(OR(NOT(ISNUMBER(E12)),NOT(ISNUMBER(F12))),"",MAX(0,F12-D12))</f>
        <v/>
      </c>
      <c r="J12" s="4" t="inlineStr">
        <is>
          <t>Valor estimado</t>
        </is>
      </c>
    </row>
    <row r="13">
      <c r="A13" s="4" t="inlineStr">
        <is>
          <t>Internet</t>
        </is>
      </c>
      <c r="B13" s="4" t="inlineStr">
        <is>
          <t>Moradia</t>
        </is>
      </c>
      <c r="C13" s="5" t="n">
        <v>46430</v>
      </c>
      <c r="D13" s="6" t="n">
        <v>99.90000000000001</v>
      </c>
      <c r="E13" s="5" t="n"/>
      <c r="F13" s="6" t="n"/>
      <c r="G13" s="7" t="str">
        <f>IF(C13="","",IF(ISNUMBER(E13),"Pago",IF(C13&lt;Resumo!$B$3,"Vencida",IF(C13-Resumo!$B$3&lt;=7,"Vence em 7 dias","A vencer"))))</f>
        <v>A vencer</v>
      </c>
      <c r="H13" s="8">
        <f>IF(OR(C13="",ISNUMBER(E13)),"",C13-Resumo!$B$3)</f>
        <v>101.0</v>
      </c>
      <c r="I13" s="9" t="str">
        <f>IF(OR(NOT(ISNUMBER(E13)),NOT(ISNUMBER(F13))),"",MAX(0,F13-D13))</f>
        <v/>
      </c>
      <c r="J13" s="4" t="n"/>
    </row>
    <row r="14">
      <c r="A14" s="4" t="inlineStr">
        <is>
          <t>IPVA</t>
        </is>
      </c>
      <c r="B14" s="4" t="inlineStr">
        <is>
          <t>Transporte</t>
        </is>
      </c>
      <c r="C14" s="5" t="n">
        <v>46444</v>
      </c>
      <c r="D14" s="6" t="n">
        <v>780</v>
      </c>
      <c r="E14" s="5" t="n"/>
      <c r="F14" s="6" t="n"/>
      <c r="G14" s="7" t="str">
        <f>IF(C14="","",IF(ISNUMBER(E14),"Pago",IF(C14&lt;Resumo!$B$3,"Vencida",IF(C14-Resumo!$B$3&lt;=7,"Vence em 7 dias","A vencer"))))</f>
        <v>A vencer</v>
      </c>
      <c r="H14" s="8">
        <f>IF(OR(C14="",ISNUMBER(E14)),"",C14-Resumo!$B$3)</f>
        <v>115.0</v>
      </c>
      <c r="I14" s="9" t="str">
        <f>IF(OR(NOT(ISNUMBER(E14)),NOT(ISNUMBER(F14))),"",MAX(0,F14-D14))</f>
        <v/>
      </c>
      <c r="J14" s="4" t="inlineStr">
        <is>
          <t>Cota única</t>
        </is>
      </c>
    </row>
    <row r="15">
      <c r="A15" s="4" t="n"/>
      <c r="B15" s="4" t="n"/>
      <c r="C15" s="5" t="n"/>
      <c r="D15" s="6" t="n"/>
      <c r="E15" s="5" t="n"/>
      <c r="F15" s="6" t="n"/>
      <c r="G15" s="7" t="str">
        <f>IF(C15="","",IF(ISNUMBER(E15),"Pago",IF(C15&lt;Resumo!$B$3,"Vencida",IF(C15-Resumo!$B$3&lt;=7,"Vence em 7 dias","A vencer"))))</f>
        <v/>
      </c>
      <c r="H15" s="8" t="str">
        <f>IF(OR(C15="",ISNUMBER(E15)),"",C15-Resumo!$B$3)</f>
        <v/>
      </c>
      <c r="I15" s="9" t="str">
        <f>IF(OR(NOT(ISNUMBER(E15)),NOT(ISNUMBER(F15))),"",MAX(0,F15-D15))</f>
        <v/>
      </c>
      <c r="J15" s="4" t="n"/>
    </row>
    <row r="16">
      <c r="A16" s="4" t="n"/>
      <c r="B16" s="4" t="n"/>
      <c r="C16" s="5" t="n"/>
      <c r="D16" s="6" t="n"/>
      <c r="E16" s="5" t="n"/>
      <c r="F16" s="6" t="n"/>
      <c r="G16" s="7" t="str">
        <f>IF(C16="","",IF(ISNUMBER(E16),"Pago",IF(C16&lt;Resumo!$B$3,"Vencida",IF(C16-Resumo!$B$3&lt;=7,"Vence em 7 dias","A vencer"))))</f>
        <v/>
      </c>
      <c r="H16" s="8" t="str">
        <f>IF(OR(C16="",ISNUMBER(E16)),"",C16-Resumo!$B$3)</f>
        <v/>
      </c>
      <c r="I16" s="9" t="str">
        <f>IF(OR(NOT(ISNUMBER(E16)),NOT(ISNUMBER(F16))),"",MAX(0,F16-D16))</f>
        <v/>
      </c>
      <c r="J16" s="4" t="n"/>
    </row>
    <row r="17">
      <c r="A17" s="4" t="n"/>
      <c r="B17" s="4" t="n"/>
      <c r="C17" s="5" t="n"/>
      <c r="D17" s="6" t="n"/>
      <c r="E17" s="5" t="n"/>
      <c r="F17" s="6" t="n"/>
      <c r="G17" s="7" t="str">
        <f>IF(C17="","",IF(ISNUMBER(E17),"Pago",IF(C17&lt;Resumo!$B$3,"Vencida",IF(C17-Resumo!$B$3&lt;=7,"Vence em 7 dias","A vencer"))))</f>
        <v/>
      </c>
      <c r="H17" s="8" t="str">
        <f>IF(OR(C17="",ISNUMBER(E17)),"",C17-Resumo!$B$3)</f>
        <v/>
      </c>
      <c r="I17" s="9" t="str">
        <f>IF(OR(NOT(ISNUMBER(E17)),NOT(ISNUMBER(F17))),"",MAX(0,F17-D17))</f>
        <v/>
      </c>
      <c r="J17" s="4" t="n"/>
    </row>
    <row r="18">
      <c r="A18" s="4" t="n"/>
      <c r="B18" s="4" t="n"/>
      <c r="C18" s="5" t="n"/>
      <c r="D18" s="6" t="n"/>
      <c r="E18" s="5" t="n"/>
      <c r="F18" s="6" t="n"/>
      <c r="G18" s="7" t="str">
        <f>IF(C18="","",IF(ISNUMBER(E18),"Pago",IF(C18&lt;Resumo!$B$3,"Vencida",IF(C18-Resumo!$B$3&lt;=7,"Vence em 7 dias","A vencer"))))</f>
        <v/>
      </c>
      <c r="H18" s="8" t="str">
        <f>IF(OR(C18="",ISNUMBER(E18)),"",C18-Resumo!$B$3)</f>
        <v/>
      </c>
      <c r="I18" s="9" t="str">
        <f>IF(OR(NOT(ISNUMBER(E18)),NOT(ISNUMBER(F18))),"",MAX(0,F18-D18))</f>
        <v/>
      </c>
      <c r="J18" s="4" t="n"/>
    </row>
    <row r="19">
      <c r="A19" s="4" t="n"/>
      <c r="B19" s="4" t="n"/>
      <c r="C19" s="5" t="n"/>
      <c r="D19" s="6" t="n"/>
      <c r="E19" s="5" t="n"/>
      <c r="F19" s="6" t="n"/>
      <c r="G19" s="7" t="str">
        <f>IF(C19="","",IF(ISNUMBER(E19),"Pago",IF(C19&lt;Resumo!$B$3,"Vencida",IF(C19-Resumo!$B$3&lt;=7,"Vence em 7 dias","A vencer"))))</f>
        <v/>
      </c>
      <c r="H19" s="8" t="str">
        <f>IF(OR(C19="",ISNUMBER(E19)),"",C19-Resumo!$B$3)</f>
        <v/>
      </c>
      <c r="I19" s="9" t="str">
        <f>IF(OR(NOT(ISNUMBER(E19)),NOT(ISNUMBER(F19))),"",MAX(0,F19-D19))</f>
        <v/>
      </c>
      <c r="J19" s="4" t="n"/>
    </row>
    <row r="20">
      <c r="A20" s="4" t="n"/>
      <c r="B20" s="4" t="n"/>
      <c r="C20" s="5" t="n"/>
      <c r="D20" s="6" t="n"/>
      <c r="E20" s="5" t="n"/>
      <c r="F20" s="6" t="n"/>
      <c r="G20" s="7" t="str">
        <f>IF(C20="","",IF(ISNUMBER(E20),"Pago",IF(C20&lt;Resumo!$B$3,"Vencida",IF(C20-Resumo!$B$3&lt;=7,"Vence em 7 dias","A vencer"))))</f>
        <v/>
      </c>
      <c r="H20" s="8" t="str">
        <f>IF(OR(C20="",ISNUMBER(E20)),"",C20-Resumo!$B$3)</f>
        <v/>
      </c>
      <c r="I20" s="9" t="str">
        <f>IF(OR(NOT(ISNUMBER(E20)),NOT(ISNUMBER(F20))),"",MAX(0,F20-D20))</f>
        <v/>
      </c>
      <c r="J20" s="4" t="n"/>
    </row>
    <row r="21">
      <c r="A21" s="4" t="n"/>
      <c r="B21" s="4" t="n"/>
      <c r="C21" s="5" t="n"/>
      <c r="D21" s="6" t="n"/>
      <c r="E21" s="5" t="n"/>
      <c r="F21" s="6" t="n"/>
      <c r="G21" s="7" t="str">
        <f>IF(C21="","",IF(ISNUMBER(E21),"Pago",IF(C21&lt;Resumo!$B$3,"Vencida",IF(C21-Resumo!$B$3&lt;=7,"Vence em 7 dias","A vencer"))))</f>
        <v/>
      </c>
      <c r="H21" s="8" t="str">
        <f>IF(OR(C21="",ISNUMBER(E21)),"",C21-Resumo!$B$3)</f>
        <v/>
      </c>
      <c r="I21" s="9" t="str">
        <f>IF(OR(NOT(ISNUMBER(E21)),NOT(ISNUMBER(F21))),"",MAX(0,F21-D21))</f>
        <v/>
      </c>
      <c r="J21" s="4" t="n"/>
    </row>
    <row r="22">
      <c r="A22" s="4" t="n"/>
      <c r="B22" s="4" t="n"/>
      <c r="C22" s="5" t="n"/>
      <c r="D22" s="6" t="n"/>
      <c r="E22" s="5" t="n"/>
      <c r="F22" s="6" t="n"/>
      <c r="G22" s="7" t="str">
        <f>IF(C22="","",IF(ISNUMBER(E22),"Pago",IF(C22&lt;Resumo!$B$3,"Vencida",IF(C22-Resumo!$B$3&lt;=7,"Vence em 7 dias","A vencer"))))</f>
        <v/>
      </c>
      <c r="H22" s="8" t="str">
        <f>IF(OR(C22="",ISNUMBER(E22)),"",C22-Resumo!$B$3)</f>
        <v/>
      </c>
      <c r="I22" s="9" t="str">
        <f>IF(OR(NOT(ISNUMBER(E22)),NOT(ISNUMBER(F22))),"",MAX(0,F22-D22))</f>
        <v/>
      </c>
      <c r="J22" s="4" t="n"/>
    </row>
    <row r="23">
      <c r="A23" s="4" t="n"/>
      <c r="B23" s="4" t="n"/>
      <c r="C23" s="5" t="n"/>
      <c r="D23" s="6" t="n"/>
      <c r="E23" s="5" t="n"/>
      <c r="F23" s="6" t="n"/>
      <c r="G23" s="7" t="str">
        <f>IF(C23="","",IF(ISNUMBER(E23),"Pago",IF(C23&lt;Resumo!$B$3,"Vencida",IF(C23-Resumo!$B$3&lt;=7,"Vence em 7 dias","A vencer"))))</f>
        <v/>
      </c>
      <c r="H23" s="8" t="str">
        <f>IF(OR(C23="",ISNUMBER(E23)),"",C23-Resumo!$B$3)</f>
        <v/>
      </c>
      <c r="I23" s="9" t="str">
        <f>IF(OR(NOT(ISNUMBER(E23)),NOT(ISNUMBER(F23))),"",MAX(0,F23-D23))</f>
        <v/>
      </c>
      <c r="J23" s="4" t="n"/>
    </row>
    <row r="24">
      <c r="A24" s="4" t="n"/>
      <c r="B24" s="4" t="n"/>
      <c r="C24" s="5" t="n"/>
      <c r="D24" s="6" t="n"/>
      <c r="E24" s="5" t="n"/>
      <c r="F24" s="6" t="n"/>
      <c r="G24" s="7" t="str">
        <f>IF(C24="","",IF(ISNUMBER(E24),"Pago",IF(C24&lt;Resumo!$B$3,"Vencida",IF(C24-Resumo!$B$3&lt;=7,"Vence em 7 dias","A vencer"))))</f>
        <v/>
      </c>
      <c r="H24" s="8" t="str">
        <f>IF(OR(C24="",ISNUMBER(E24)),"",C24-Resumo!$B$3)</f>
        <v/>
      </c>
      <c r="I24" s="9" t="str">
        <f>IF(OR(NOT(ISNUMBER(E24)),NOT(ISNUMBER(F24))),"",MAX(0,F24-D24))</f>
        <v/>
      </c>
      <c r="J24" s="4" t="n"/>
    </row>
    <row r="25">
      <c r="A25" s="4" t="n"/>
      <c r="B25" s="4" t="n"/>
      <c r="C25" s="5" t="n"/>
      <c r="D25" s="6" t="n"/>
      <c r="E25" s="5" t="n"/>
      <c r="F25" s="6" t="n"/>
      <c r="G25" s="7" t="str">
        <f>IF(C25="","",IF(ISNUMBER(E25),"Pago",IF(C25&lt;Resumo!$B$3,"Vencida",IF(C25-Resumo!$B$3&lt;=7,"Vence em 7 dias","A vencer"))))</f>
        <v/>
      </c>
      <c r="H25" s="8" t="str">
        <f>IF(OR(C25="",ISNUMBER(E25)),"",C25-Resumo!$B$3)</f>
        <v/>
      </c>
      <c r="I25" s="9" t="str">
        <f>IF(OR(NOT(ISNUMBER(E25)),NOT(ISNUMBER(F25))),"",MAX(0,F25-D25))</f>
        <v/>
      </c>
      <c r="J25" s="4" t="n"/>
    </row>
    <row r="26">
      <c r="A26" s="4" t="n"/>
      <c r="B26" s="4" t="n"/>
      <c r="C26" s="5" t="n"/>
      <c r="D26" s="6" t="n"/>
      <c r="E26" s="5" t="n"/>
      <c r="F26" s="6" t="n"/>
      <c r="G26" s="7" t="str">
        <f>IF(C26="","",IF(ISNUMBER(E26),"Pago",IF(C26&lt;Resumo!$B$3,"Vencida",IF(C26-Resumo!$B$3&lt;=7,"Vence em 7 dias","A vencer"))))</f>
        <v/>
      </c>
      <c r="H26" s="8" t="str">
        <f>IF(OR(C26="",ISNUMBER(E26)),"",C26-Resumo!$B$3)</f>
        <v/>
      </c>
      <c r="I26" s="9" t="str">
        <f>IF(OR(NOT(ISNUMBER(E26)),NOT(ISNUMBER(F26))),"",MAX(0,F26-D26))</f>
        <v/>
      </c>
      <c r="J26" s="4" t="n"/>
    </row>
    <row r="27">
      <c r="A27" s="4" t="n"/>
      <c r="B27" s="4" t="n"/>
      <c r="C27" s="5" t="n"/>
      <c r="D27" s="6" t="n"/>
      <c r="E27" s="5" t="n"/>
      <c r="F27" s="6" t="n"/>
      <c r="G27" s="7" t="str">
        <f>IF(C27="","",IF(ISNUMBER(E27),"Pago",IF(C27&lt;Resumo!$B$3,"Vencida",IF(C27-Resumo!$B$3&lt;=7,"Vence em 7 dias","A vencer"))))</f>
        <v/>
      </c>
      <c r="H27" s="8" t="str">
        <f>IF(OR(C27="",ISNUMBER(E27)),"",C27-Resumo!$B$3)</f>
        <v/>
      </c>
      <c r="I27" s="9" t="str">
        <f>IF(OR(NOT(ISNUMBER(E27)),NOT(ISNUMBER(F27))),"",MAX(0,F27-D27))</f>
        <v/>
      </c>
      <c r="J27" s="4" t="n"/>
    </row>
    <row r="28">
      <c r="A28" s="4" t="n"/>
      <c r="B28" s="4" t="n"/>
      <c r="C28" s="5" t="n"/>
      <c r="D28" s="6" t="n"/>
      <c r="E28" s="5" t="n"/>
      <c r="F28" s="6" t="n"/>
      <c r="G28" s="7" t="str">
        <f>IF(C28="","",IF(ISNUMBER(E28),"Pago",IF(C28&lt;Resumo!$B$3,"Vencida",IF(C28-Resumo!$B$3&lt;=7,"Vence em 7 dias","A vencer"))))</f>
        <v/>
      </c>
      <c r="H28" s="8" t="str">
        <f>IF(OR(C28="",ISNUMBER(E28)),"",C28-Resumo!$B$3)</f>
        <v/>
      </c>
      <c r="I28" s="9" t="str">
        <f>IF(OR(NOT(ISNUMBER(E28)),NOT(ISNUMBER(F28))),"",MAX(0,F28-D28))</f>
        <v/>
      </c>
      <c r="J28" s="4" t="n"/>
    </row>
    <row r="29">
      <c r="A29" s="4" t="n"/>
      <c r="B29" s="4" t="n"/>
      <c r="C29" s="5" t="n"/>
      <c r="D29" s="6" t="n"/>
      <c r="E29" s="5" t="n"/>
      <c r="F29" s="6" t="n"/>
      <c r="G29" s="7" t="str">
        <f>IF(C29="","",IF(ISNUMBER(E29),"Pago",IF(C29&lt;Resumo!$B$3,"Vencida",IF(C29-Resumo!$B$3&lt;=7,"Vence em 7 dias","A vencer"))))</f>
        <v/>
      </c>
      <c r="H29" s="8" t="str">
        <f>IF(OR(C29="",ISNUMBER(E29)),"",C29-Resumo!$B$3)</f>
        <v/>
      </c>
      <c r="I29" s="9" t="str">
        <f>IF(OR(NOT(ISNUMBER(E29)),NOT(ISNUMBER(F29))),"",MAX(0,F29-D29))</f>
        <v/>
      </c>
      <c r="J29" s="4" t="n"/>
    </row>
    <row r="30">
      <c r="A30" s="4" t="n"/>
      <c r="B30" s="4" t="n"/>
      <c r="C30" s="5" t="n"/>
      <c r="D30" s="6" t="n"/>
      <c r="E30" s="5" t="n"/>
      <c r="F30" s="6" t="n"/>
      <c r="G30" s="7" t="str">
        <f>IF(C30="","",IF(ISNUMBER(E30),"Pago",IF(C30&lt;Resumo!$B$3,"Vencida",IF(C30-Resumo!$B$3&lt;=7,"Vence em 7 dias","A vencer"))))</f>
        <v/>
      </c>
      <c r="H30" s="8" t="str">
        <f>IF(OR(C30="",ISNUMBER(E30)),"",C30-Resumo!$B$3)</f>
        <v/>
      </c>
      <c r="I30" s="9" t="str">
        <f>IF(OR(NOT(ISNUMBER(E30)),NOT(ISNUMBER(F30))),"",MAX(0,F30-D30))</f>
        <v/>
      </c>
      <c r="J30" s="4" t="n"/>
    </row>
    <row r="31">
      <c r="A31" s="4" t="n"/>
      <c r="B31" s="4" t="n"/>
      <c r="C31" s="5" t="n"/>
      <c r="D31" s="6" t="n"/>
      <c r="E31" s="5" t="n"/>
      <c r="F31" s="6" t="n"/>
      <c r="G31" s="7" t="str">
        <f>IF(C31="","",IF(ISNUMBER(E31),"Pago",IF(C31&lt;Resumo!$B$3,"Vencida",IF(C31-Resumo!$B$3&lt;=7,"Vence em 7 dias","A vencer"))))</f>
        <v/>
      </c>
      <c r="H31" s="8" t="str">
        <f>IF(OR(C31="",ISNUMBER(E31)),"",C31-Resumo!$B$3)</f>
        <v/>
      </c>
      <c r="I31" s="9" t="str">
        <f>IF(OR(NOT(ISNUMBER(E31)),NOT(ISNUMBER(F31))),"",MAX(0,F31-D31))</f>
        <v/>
      </c>
      <c r="J31" s="4" t="n"/>
    </row>
    <row r="32">
      <c r="A32" s="4" t="n"/>
      <c r="B32" s="4" t="n"/>
      <c r="C32" s="5" t="n"/>
      <c r="D32" s="6" t="n"/>
      <c r="E32" s="5" t="n"/>
      <c r="F32" s="6" t="n"/>
      <c r="G32" s="7" t="str">
        <f>IF(C32="","",IF(ISNUMBER(E32),"Pago",IF(C32&lt;Resumo!$B$3,"Vencida",IF(C32-Resumo!$B$3&lt;=7,"Vence em 7 dias","A vencer"))))</f>
        <v/>
      </c>
      <c r="H32" s="8" t="str">
        <f>IF(OR(C32="",ISNUMBER(E32)),"",C32-Resumo!$B$3)</f>
        <v/>
      </c>
      <c r="I32" s="9" t="str">
        <f>IF(OR(NOT(ISNUMBER(E32)),NOT(ISNUMBER(F32))),"",MAX(0,F32-D32))</f>
        <v/>
      </c>
      <c r="J32" s="4" t="n"/>
    </row>
    <row r="33">
      <c r="A33" s="4" t="n"/>
      <c r="B33" s="4" t="n"/>
      <c r="C33" s="5" t="n"/>
      <c r="D33" s="6" t="n"/>
      <c r="E33" s="5" t="n"/>
      <c r="F33" s="6" t="n"/>
      <c r="G33" s="7" t="str">
        <f>IF(C33="","",IF(ISNUMBER(E33),"Pago",IF(C33&lt;Resumo!$B$3,"Vencida",IF(C33-Resumo!$B$3&lt;=7,"Vence em 7 dias","A vencer"))))</f>
        <v/>
      </c>
      <c r="H33" s="8" t="str">
        <f>IF(OR(C33="",ISNUMBER(E33)),"",C33-Resumo!$B$3)</f>
        <v/>
      </c>
      <c r="I33" s="9" t="str">
        <f>IF(OR(NOT(ISNUMBER(E33)),NOT(ISNUMBER(F33))),"",MAX(0,F33-D33))</f>
        <v/>
      </c>
      <c r="J33" s="4" t="n"/>
    </row>
    <row r="34">
      <c r="A34" s="4" t="n"/>
      <c r="B34" s="4" t="n"/>
      <c r="C34" s="5" t="n"/>
      <c r="D34" s="6" t="n"/>
      <c r="E34" s="5" t="n"/>
      <c r="F34" s="6" t="n"/>
      <c r="G34" s="7" t="str">
        <f>IF(C34="","",IF(ISNUMBER(E34),"Pago",IF(C34&lt;Resumo!$B$3,"Vencida",IF(C34-Resumo!$B$3&lt;=7,"Vence em 7 dias","A vencer"))))</f>
        <v/>
      </c>
      <c r="H34" s="8" t="str">
        <f>IF(OR(C34="",ISNUMBER(E34)),"",C34-Resumo!$B$3)</f>
        <v/>
      </c>
      <c r="I34" s="9" t="str">
        <f>IF(OR(NOT(ISNUMBER(E34)),NOT(ISNUMBER(F34))),"",MAX(0,F34-D34))</f>
        <v/>
      </c>
      <c r="J34" s="4" t="n"/>
    </row>
    <row r="35">
      <c r="A35" s="4" t="n"/>
      <c r="B35" s="4" t="n"/>
      <c r="C35" s="5" t="n"/>
      <c r="D35" s="6" t="n"/>
      <c r="E35" s="5" t="n"/>
      <c r="F35" s="6" t="n"/>
      <c r="G35" s="7" t="str">
        <f>IF(C35="","",IF(ISNUMBER(E35),"Pago",IF(C35&lt;Resumo!$B$3,"Vencida",IF(C35-Resumo!$B$3&lt;=7,"Vence em 7 dias","A vencer"))))</f>
        <v/>
      </c>
      <c r="H35" s="8" t="str">
        <f>IF(OR(C35="",ISNUMBER(E35)),"",C35-Resumo!$B$3)</f>
        <v/>
      </c>
      <c r="I35" s="9" t="str">
        <f>IF(OR(NOT(ISNUMBER(E35)),NOT(ISNUMBER(F35))),"",MAX(0,F35-D35))</f>
        <v/>
      </c>
      <c r="J35" s="4" t="n"/>
    </row>
    <row r="36">
      <c r="A36" s="4" t="n"/>
      <c r="B36" s="4" t="n"/>
      <c r="C36" s="5" t="n"/>
      <c r="D36" s="6" t="n"/>
      <c r="E36" s="5" t="n"/>
      <c r="F36" s="6" t="n"/>
      <c r="G36" s="7" t="str">
        <f>IF(C36="","",IF(ISNUMBER(E36),"Pago",IF(C36&lt;Resumo!$B$3,"Vencida",IF(C36-Resumo!$B$3&lt;=7,"Vence em 7 dias","A vencer"))))</f>
        <v/>
      </c>
      <c r="H36" s="8" t="str">
        <f>IF(OR(C36="",ISNUMBER(E36)),"",C36-Resumo!$B$3)</f>
        <v/>
      </c>
      <c r="I36" s="9" t="str">
        <f>IF(OR(NOT(ISNUMBER(E36)),NOT(ISNUMBER(F36))),"",MAX(0,F36-D36))</f>
        <v/>
      </c>
      <c r="J36" s="4" t="n"/>
    </row>
    <row r="37">
      <c r="A37" s="4" t="n"/>
      <c r="B37" s="4" t="n"/>
      <c r="C37" s="5" t="n"/>
      <c r="D37" s="6" t="n"/>
      <c r="E37" s="5" t="n"/>
      <c r="F37" s="6" t="n"/>
      <c r="G37" s="7" t="str">
        <f>IF(C37="","",IF(ISNUMBER(E37),"Pago",IF(C37&lt;Resumo!$B$3,"Vencida",IF(C37-Resumo!$B$3&lt;=7,"Vence em 7 dias","A vencer"))))</f>
        <v/>
      </c>
      <c r="H37" s="8" t="str">
        <f>IF(OR(C37="",ISNUMBER(E37)),"",C37-Resumo!$B$3)</f>
        <v/>
      </c>
      <c r="I37" s="9" t="str">
        <f>IF(OR(NOT(ISNUMBER(E37)),NOT(ISNUMBER(F37))),"",MAX(0,F37-D37))</f>
        <v/>
      </c>
      <c r="J37" s="4" t="n"/>
    </row>
    <row r="38">
      <c r="A38" s="4" t="n"/>
      <c r="B38" s="4" t="n"/>
      <c r="C38" s="5" t="n"/>
      <c r="D38" s="6" t="n"/>
      <c r="E38" s="5" t="n"/>
      <c r="F38" s="6" t="n"/>
      <c r="G38" s="7" t="str">
        <f>IF(C38="","",IF(ISNUMBER(E38),"Pago",IF(C38&lt;Resumo!$B$3,"Vencida",IF(C38-Resumo!$B$3&lt;=7,"Vence em 7 dias","A vencer"))))</f>
        <v/>
      </c>
      <c r="H38" s="8" t="str">
        <f>IF(OR(C38="",ISNUMBER(E38)),"",C38-Resumo!$B$3)</f>
        <v/>
      </c>
      <c r="I38" s="9" t="str">
        <f>IF(OR(NOT(ISNUMBER(E38)),NOT(ISNUMBER(F38))),"",MAX(0,F38-D38))</f>
        <v/>
      </c>
      <c r="J38" s="4" t="n"/>
    </row>
    <row r="39">
      <c r="A39" s="4" t="n"/>
      <c r="B39" s="4" t="n"/>
      <c r="C39" s="5" t="n"/>
      <c r="D39" s="6" t="n"/>
      <c r="E39" s="5" t="n"/>
      <c r="F39" s="6" t="n"/>
      <c r="G39" s="7" t="str">
        <f>IF(C39="","",IF(ISNUMBER(E39),"Pago",IF(C39&lt;Resumo!$B$3,"Vencida",IF(C39-Resumo!$B$3&lt;=7,"Vence em 7 dias","A vencer"))))</f>
        <v/>
      </c>
      <c r="H39" s="8" t="str">
        <f>IF(OR(C39="",ISNUMBER(E39)),"",C39-Resumo!$B$3)</f>
        <v/>
      </c>
      <c r="I39" s="9" t="str">
        <f>IF(OR(NOT(ISNUMBER(E39)),NOT(ISNUMBER(F39))),"",MAX(0,F39-D39))</f>
        <v/>
      </c>
      <c r="J39" s="4" t="n"/>
    </row>
    <row r="40">
      <c r="A40" s="4" t="n"/>
      <c r="B40" s="4" t="n"/>
      <c r="C40" s="5" t="n"/>
      <c r="D40" s="6" t="n"/>
      <c r="E40" s="5" t="n"/>
      <c r="F40" s="6" t="n"/>
      <c r="G40" s="7" t="str">
        <f>IF(C40="","",IF(ISNUMBER(E40),"Pago",IF(C40&lt;Resumo!$B$3,"Vencida",IF(C40-Resumo!$B$3&lt;=7,"Vence em 7 dias","A vencer"))))</f>
        <v/>
      </c>
      <c r="H40" s="8" t="str">
        <f>IF(OR(C40="",ISNUMBER(E40)),"",C40-Resumo!$B$3)</f>
        <v/>
      </c>
      <c r="I40" s="9" t="str">
        <f>IF(OR(NOT(ISNUMBER(E40)),NOT(ISNUMBER(F40))),"",MAX(0,F40-D40))</f>
        <v/>
      </c>
      <c r="J40" s="4" t="n"/>
    </row>
    <row r="41">
      <c r="A41" s="4" t="n"/>
      <c r="B41" s="4" t="n"/>
      <c r="C41" s="5" t="n"/>
      <c r="D41" s="6" t="n"/>
      <c r="E41" s="5" t="n"/>
      <c r="F41" s="6" t="n"/>
      <c r="G41" s="7" t="str">
        <f>IF(C41="","",IF(ISNUMBER(E41),"Pago",IF(C41&lt;Resumo!$B$3,"Vencida",IF(C41-Resumo!$B$3&lt;=7,"Vence em 7 dias","A vencer"))))</f>
        <v/>
      </c>
      <c r="H41" s="8" t="str">
        <f>IF(OR(C41="",ISNUMBER(E41)),"",C41-Resumo!$B$3)</f>
        <v/>
      </c>
      <c r="I41" s="9" t="str">
        <f>IF(OR(NOT(ISNUMBER(E41)),NOT(ISNUMBER(F41))),"",MAX(0,F41-D41))</f>
        <v/>
      </c>
      <c r="J41" s="4" t="n"/>
    </row>
    <row r="42">
      <c r="A42" s="4" t="n"/>
      <c r="B42" s="4" t="n"/>
      <c r="C42" s="5" t="n"/>
      <c r="D42" s="6" t="n"/>
      <c r="E42" s="5" t="n"/>
      <c r="F42" s="6" t="n"/>
      <c r="G42" s="7" t="str">
        <f>IF(C42="","",IF(ISNUMBER(E42),"Pago",IF(C42&lt;Resumo!$B$3,"Vencida",IF(C42-Resumo!$B$3&lt;=7,"Vence em 7 dias","A vencer"))))</f>
        <v/>
      </c>
      <c r="H42" s="8" t="str">
        <f>IF(OR(C42="",ISNUMBER(E42)),"",C42-Resumo!$B$3)</f>
        <v/>
      </c>
      <c r="I42" s="9" t="str">
        <f>IF(OR(NOT(ISNUMBER(E42)),NOT(ISNUMBER(F42))),"",MAX(0,F42-D42))</f>
        <v/>
      </c>
      <c r="J42" s="4" t="n"/>
    </row>
    <row r="43">
      <c r="A43" s="4" t="n"/>
      <c r="B43" s="4" t="n"/>
      <c r="C43" s="5" t="n"/>
      <c r="D43" s="6" t="n"/>
      <c r="E43" s="5" t="n"/>
      <c r="F43" s="6" t="n"/>
      <c r="G43" s="7" t="str">
        <f>IF(C43="","",IF(ISNUMBER(E43),"Pago",IF(C43&lt;Resumo!$B$3,"Vencida",IF(C43-Resumo!$B$3&lt;=7,"Vence em 7 dias","A vencer"))))</f>
        <v/>
      </c>
      <c r="H43" s="8" t="str">
        <f>IF(OR(C43="",ISNUMBER(E43)),"",C43-Resumo!$B$3)</f>
        <v/>
      </c>
      <c r="I43" s="9" t="str">
        <f>IF(OR(NOT(ISNUMBER(E43)),NOT(ISNUMBER(F43))),"",MAX(0,F43-D43))</f>
        <v/>
      </c>
      <c r="J43" s="4" t="n"/>
    </row>
    <row r="44">
      <c r="A44" s="4" t="n"/>
      <c r="B44" s="4" t="n"/>
      <c r="C44" s="5" t="n"/>
      <c r="D44" s="6" t="n"/>
      <c r="E44" s="5" t="n"/>
      <c r="F44" s="6" t="n"/>
      <c r="G44" s="7" t="str">
        <f>IF(C44="","",IF(ISNUMBER(E44),"Pago",IF(C44&lt;Resumo!$B$3,"Vencida",IF(C44-Resumo!$B$3&lt;=7,"Vence em 7 dias","A vencer"))))</f>
        <v/>
      </c>
      <c r="H44" s="8" t="str">
        <f>IF(OR(C44="",ISNUMBER(E44)),"",C44-Resumo!$B$3)</f>
        <v/>
      </c>
      <c r="I44" s="9" t="str">
        <f>IF(OR(NOT(ISNUMBER(E44)),NOT(ISNUMBER(F44))),"",MAX(0,F44-D44))</f>
        <v/>
      </c>
      <c r="J44" s="4" t="n"/>
    </row>
    <row r="45">
      <c r="A45" s="4" t="n"/>
      <c r="B45" s="4" t="n"/>
      <c r="C45" s="5" t="n"/>
      <c r="D45" s="6" t="n"/>
      <c r="E45" s="5" t="n"/>
      <c r="F45" s="6" t="n"/>
      <c r="G45" s="7" t="str">
        <f>IF(C45="","",IF(ISNUMBER(E45),"Pago",IF(C45&lt;Resumo!$B$3,"Vencida",IF(C45-Resumo!$B$3&lt;=7,"Vence em 7 dias","A vencer"))))</f>
        <v/>
      </c>
      <c r="H45" s="8" t="str">
        <f>IF(OR(C45="",ISNUMBER(E45)),"",C45-Resumo!$B$3)</f>
        <v/>
      </c>
      <c r="I45" s="9" t="str">
        <f>IF(OR(NOT(ISNUMBER(E45)),NOT(ISNUMBER(F45))),"",MAX(0,F45-D45))</f>
        <v/>
      </c>
      <c r="J45" s="4" t="n"/>
    </row>
    <row r="46">
      <c r="A46" s="4" t="n"/>
      <c r="B46" s="4" t="n"/>
      <c r="C46" s="5" t="n"/>
      <c r="D46" s="6" t="n"/>
      <c r="E46" s="5" t="n"/>
      <c r="F46" s="6" t="n"/>
      <c r="G46" s="7" t="str">
        <f>IF(C46="","",IF(ISNUMBER(E46),"Pago",IF(C46&lt;Resumo!$B$3,"Vencida",IF(C46-Resumo!$B$3&lt;=7,"Vence em 7 dias","A vencer"))))</f>
        <v/>
      </c>
      <c r="H46" s="8" t="str">
        <f>IF(OR(C46="",ISNUMBER(E46)),"",C46-Resumo!$B$3)</f>
        <v/>
      </c>
      <c r="I46" s="9" t="str">
        <f>IF(OR(NOT(ISNUMBER(E46)),NOT(ISNUMBER(F46))),"",MAX(0,F46-D46))</f>
        <v/>
      </c>
      <c r="J46" s="4" t="n"/>
    </row>
    <row r="47">
      <c r="A47" s="4" t="n"/>
      <c r="B47" s="4" t="n"/>
      <c r="C47" s="5" t="n"/>
      <c r="D47" s="6" t="n"/>
      <c r="E47" s="5" t="n"/>
      <c r="F47" s="6" t="n"/>
      <c r="G47" s="7" t="str">
        <f>IF(C47="","",IF(ISNUMBER(E47),"Pago",IF(C47&lt;Resumo!$B$3,"Vencida",IF(C47-Resumo!$B$3&lt;=7,"Vence em 7 dias","A vencer"))))</f>
        <v/>
      </c>
      <c r="H47" s="8" t="str">
        <f>IF(OR(C47="",ISNUMBER(E47)),"",C47-Resumo!$B$3)</f>
        <v/>
      </c>
      <c r="I47" s="9" t="str">
        <f>IF(OR(NOT(ISNUMBER(E47)),NOT(ISNUMBER(F47))),"",MAX(0,F47-D47))</f>
        <v/>
      </c>
      <c r="J47" s="4" t="n"/>
    </row>
    <row r="48">
      <c r="A48" s="4" t="n"/>
      <c r="B48" s="4" t="n"/>
      <c r="C48" s="5" t="n"/>
      <c r="D48" s="6" t="n"/>
      <c r="E48" s="5" t="n"/>
      <c r="F48" s="6" t="n"/>
      <c r="G48" s="7" t="str">
        <f>IF(C48="","",IF(ISNUMBER(E48),"Pago",IF(C48&lt;Resumo!$B$3,"Vencida",IF(C48-Resumo!$B$3&lt;=7,"Vence em 7 dias","A vencer"))))</f>
        <v/>
      </c>
      <c r="H48" s="8" t="str">
        <f>IF(OR(C48="",ISNUMBER(E48)),"",C48-Resumo!$B$3)</f>
        <v/>
      </c>
      <c r="I48" s="9" t="str">
        <f>IF(OR(NOT(ISNUMBER(E48)),NOT(ISNUMBER(F48))),"",MAX(0,F48-D48))</f>
        <v/>
      </c>
      <c r="J48" s="4" t="n"/>
    </row>
    <row r="49">
      <c r="A49" s="4" t="n"/>
      <c r="B49" s="4" t="n"/>
      <c r="C49" s="5" t="n"/>
      <c r="D49" s="6" t="n"/>
      <c r="E49" s="5" t="n"/>
      <c r="F49" s="6" t="n"/>
      <c r="G49" s="7" t="str">
        <f>IF(C49="","",IF(ISNUMBER(E49),"Pago",IF(C49&lt;Resumo!$B$3,"Vencida",IF(C49-Resumo!$B$3&lt;=7,"Vence em 7 dias","A vencer"))))</f>
        <v/>
      </c>
      <c r="H49" s="8" t="str">
        <f>IF(OR(C49="",ISNUMBER(E49)),"",C49-Resumo!$B$3)</f>
        <v/>
      </c>
      <c r="I49" s="9" t="str">
        <f>IF(OR(NOT(ISNUMBER(E49)),NOT(ISNUMBER(F49))),"",MAX(0,F49-D49))</f>
        <v/>
      </c>
      <c r="J49" s="4" t="n"/>
    </row>
    <row r="50">
      <c r="A50" s="4" t="n"/>
      <c r="B50" s="4" t="n"/>
      <c r="C50" s="5" t="n"/>
      <c r="D50" s="6" t="n"/>
      <c r="E50" s="5" t="n"/>
      <c r="F50" s="6" t="n"/>
      <c r="G50" s="7" t="str">
        <f>IF(C50="","",IF(ISNUMBER(E50),"Pago",IF(C50&lt;Resumo!$B$3,"Vencida",IF(C50-Resumo!$B$3&lt;=7,"Vence em 7 dias","A vencer"))))</f>
        <v/>
      </c>
      <c r="H50" s="8" t="str">
        <f>IF(OR(C50="",ISNUMBER(E50)),"",C50-Resumo!$B$3)</f>
        <v/>
      </c>
      <c r="I50" s="9" t="str">
        <f>IF(OR(NOT(ISNUMBER(E50)),NOT(ISNUMBER(F50))),"",MAX(0,F50-D50))</f>
        <v/>
      </c>
      <c r="J50" s="4" t="n"/>
    </row>
    <row r="51">
      <c r="A51" s="4" t="n"/>
      <c r="B51" s="4" t="n"/>
      <c r="C51" s="5" t="n"/>
      <c r="D51" s="6" t="n"/>
      <c r="E51" s="5" t="n"/>
      <c r="F51" s="6" t="n"/>
      <c r="G51" s="7" t="str">
        <f>IF(C51="","",IF(ISNUMBER(E51),"Pago",IF(C51&lt;Resumo!$B$3,"Vencida",IF(C51-Resumo!$B$3&lt;=7,"Vence em 7 dias","A vencer"))))</f>
        <v/>
      </c>
      <c r="H51" s="8" t="str">
        <f>IF(OR(C51="",ISNUMBER(E51)),"",C51-Resumo!$B$3)</f>
        <v/>
      </c>
      <c r="I51" s="9" t="str">
        <f>IF(OR(NOT(ISNUMBER(E51)),NOT(ISNUMBER(F51))),"",MAX(0,F51-D51))</f>
        <v/>
      </c>
      <c r="J51" s="4" t="n"/>
    </row>
    <row r="52">
      <c r="A52" s="4" t="n"/>
      <c r="B52" s="4" t="n"/>
      <c r="C52" s="5" t="n"/>
      <c r="D52" s="6" t="n"/>
      <c r="E52" s="5" t="n"/>
      <c r="F52" s="6" t="n"/>
      <c r="G52" s="7" t="str">
        <f>IF(C52="","",IF(ISNUMBER(E52),"Pago",IF(C52&lt;Resumo!$B$3,"Vencida",IF(C52-Resumo!$B$3&lt;=7,"Vence em 7 dias","A vencer"))))</f>
        <v/>
      </c>
      <c r="H52" s="8" t="str">
        <f>IF(OR(C52="",ISNUMBER(E52)),"",C52-Resumo!$B$3)</f>
        <v/>
      </c>
      <c r="I52" s="9" t="str">
        <f>IF(OR(NOT(ISNUMBER(E52)),NOT(ISNUMBER(F52))),"",MAX(0,F52-D52))</f>
        <v/>
      </c>
      <c r="J52" s="4" t="n"/>
    </row>
    <row r="53">
      <c r="A53" s="4" t="n"/>
      <c r="B53" s="4" t="n"/>
      <c r="C53" s="5" t="n"/>
      <c r="D53" s="6" t="n"/>
      <c r="E53" s="5" t="n"/>
      <c r="F53" s="6" t="n"/>
      <c r="G53" s="7" t="str">
        <f>IF(C53="","",IF(ISNUMBER(E53),"Pago",IF(C53&lt;Resumo!$B$3,"Vencida",IF(C53-Resumo!$B$3&lt;=7,"Vence em 7 dias","A vencer"))))</f>
        <v/>
      </c>
      <c r="H53" s="8" t="str">
        <f>IF(OR(C53="",ISNUMBER(E53)),"",C53-Resumo!$B$3)</f>
        <v/>
      </c>
      <c r="I53" s="9" t="str">
        <f>IF(OR(NOT(ISNUMBER(E53)),NOT(ISNUMBER(F53))),"",MAX(0,F53-D53))</f>
        <v/>
      </c>
      <c r="J53" s="4" t="n"/>
    </row>
    <row r="54">
      <c r="A54" s="4" t="n"/>
      <c r="B54" s="4" t="n"/>
      <c r="C54" s="5" t="n"/>
      <c r="D54" s="6" t="n"/>
      <c r="E54" s="5" t="n"/>
      <c r="F54" s="6" t="n"/>
      <c r="G54" s="7" t="str">
        <f>IF(C54="","",IF(ISNUMBER(E54),"Pago",IF(C54&lt;Resumo!$B$3,"Vencida",IF(C54-Resumo!$B$3&lt;=7,"Vence em 7 dias","A vencer"))))</f>
        <v/>
      </c>
      <c r="H54" s="8" t="str">
        <f>IF(OR(C54="",ISNUMBER(E54)),"",C54-Resumo!$B$3)</f>
        <v/>
      </c>
      <c r="I54" s="9" t="str">
        <f>IF(OR(NOT(ISNUMBER(E54)),NOT(ISNUMBER(F54))),"",MAX(0,F54-D54))</f>
        <v/>
      </c>
      <c r="J54" s="4" t="n"/>
    </row>
    <row r="55">
      <c r="A55" s="4" t="n"/>
      <c r="B55" s="4" t="n"/>
      <c r="C55" s="5" t="n"/>
      <c r="D55" s="6" t="n"/>
      <c r="E55" s="5" t="n"/>
      <c r="F55" s="6" t="n"/>
      <c r="G55" s="7" t="str">
        <f>IF(C55="","",IF(ISNUMBER(E55),"Pago",IF(C55&lt;Resumo!$B$3,"Vencida",IF(C55-Resumo!$B$3&lt;=7,"Vence em 7 dias","A vencer"))))</f>
        <v/>
      </c>
      <c r="H55" s="8" t="str">
        <f>IF(OR(C55="",ISNUMBER(E55)),"",C55-Resumo!$B$3)</f>
        <v/>
      </c>
      <c r="I55" s="9" t="str">
        <f>IF(OR(NOT(ISNUMBER(E55)),NOT(ISNUMBER(F55))),"",MAX(0,F55-D55))</f>
        <v/>
      </c>
      <c r="J55" s="4" t="n"/>
    </row>
    <row r="56">
      <c r="A56" s="4" t="n"/>
      <c r="B56" s="4" t="n"/>
      <c r="C56" s="5" t="n"/>
      <c r="D56" s="6" t="n"/>
      <c r="E56" s="5" t="n"/>
      <c r="F56" s="6" t="n"/>
      <c r="G56" s="7" t="str">
        <f>IF(C56="","",IF(ISNUMBER(E56),"Pago",IF(C56&lt;Resumo!$B$3,"Vencida",IF(C56-Resumo!$B$3&lt;=7,"Vence em 7 dias","A vencer"))))</f>
        <v/>
      </c>
      <c r="H56" s="8" t="str">
        <f>IF(OR(C56="",ISNUMBER(E56)),"",C56-Resumo!$B$3)</f>
        <v/>
      </c>
      <c r="I56" s="9" t="str">
        <f>IF(OR(NOT(ISNUMBER(E56)),NOT(ISNUMBER(F56))),"",MAX(0,F56-D56))</f>
        <v/>
      </c>
      <c r="J56" s="4" t="n"/>
    </row>
    <row r="57">
      <c r="A57" s="4" t="n"/>
      <c r="B57" s="4" t="n"/>
      <c r="C57" s="5" t="n"/>
      <c r="D57" s="6" t="n"/>
      <c r="E57" s="5" t="n"/>
      <c r="F57" s="6" t="n"/>
      <c r="G57" s="7" t="str">
        <f>IF(C57="","",IF(ISNUMBER(E57),"Pago",IF(C57&lt;Resumo!$B$3,"Vencida",IF(C57-Resumo!$B$3&lt;=7,"Vence em 7 dias","A vencer"))))</f>
        <v/>
      </c>
      <c r="H57" s="8" t="str">
        <f>IF(OR(C57="",ISNUMBER(E57)),"",C57-Resumo!$B$3)</f>
        <v/>
      </c>
      <c r="I57" s="9" t="str">
        <f>IF(OR(NOT(ISNUMBER(E57)),NOT(ISNUMBER(F57))),"",MAX(0,F57-D57))</f>
        <v/>
      </c>
      <c r="J57" s="4" t="n"/>
    </row>
    <row r="58">
      <c r="A58" s="4" t="n"/>
      <c r="B58" s="4" t="n"/>
      <c r="C58" s="5" t="n"/>
      <c r="D58" s="6" t="n"/>
      <c r="E58" s="5" t="n"/>
      <c r="F58" s="6" t="n"/>
      <c r="G58" s="7" t="str">
        <f>IF(C58="","",IF(ISNUMBER(E58),"Pago",IF(C58&lt;Resumo!$B$3,"Vencida",IF(C58-Resumo!$B$3&lt;=7,"Vence em 7 dias","A vencer"))))</f>
        <v/>
      </c>
      <c r="H58" s="8" t="str">
        <f>IF(OR(C58="",ISNUMBER(E58)),"",C58-Resumo!$B$3)</f>
        <v/>
      </c>
      <c r="I58" s="9" t="str">
        <f>IF(OR(NOT(ISNUMBER(E58)),NOT(ISNUMBER(F58))),"",MAX(0,F58-D58))</f>
        <v/>
      </c>
      <c r="J58" s="4" t="n"/>
    </row>
    <row r="59">
      <c r="A59" s="4" t="n"/>
      <c r="B59" s="4" t="n"/>
      <c r="C59" s="5" t="n"/>
      <c r="D59" s="6" t="n"/>
      <c r="E59" s="5" t="n"/>
      <c r="F59" s="6" t="n"/>
      <c r="G59" s="7" t="str">
        <f>IF(C59="","",IF(ISNUMBER(E59),"Pago",IF(C59&lt;Resumo!$B$3,"Vencida",IF(C59-Resumo!$B$3&lt;=7,"Vence em 7 dias","A vencer"))))</f>
        <v/>
      </c>
      <c r="H59" s="8" t="str">
        <f>IF(OR(C59="",ISNUMBER(E59)),"",C59-Resumo!$B$3)</f>
        <v/>
      </c>
      <c r="I59" s="9" t="str">
        <f>IF(OR(NOT(ISNUMBER(E59)),NOT(ISNUMBER(F59))),"",MAX(0,F59-D59))</f>
        <v/>
      </c>
      <c r="J59" s="4" t="n"/>
    </row>
    <row r="60">
      <c r="A60" s="4" t="n"/>
      <c r="B60" s="4" t="n"/>
      <c r="C60" s="5" t="n"/>
      <c r="D60" s="6" t="n"/>
      <c r="E60" s="5" t="n"/>
      <c r="F60" s="6" t="n"/>
      <c r="G60" s="7" t="str">
        <f>IF(C60="","",IF(ISNUMBER(E60),"Pago",IF(C60&lt;Resumo!$B$3,"Vencida",IF(C60-Resumo!$B$3&lt;=7,"Vence em 7 dias","A vencer"))))</f>
        <v/>
      </c>
      <c r="H60" s="8" t="str">
        <f>IF(OR(C60="",ISNUMBER(E60)),"",C60-Resumo!$B$3)</f>
        <v/>
      </c>
      <c r="I60" s="9" t="str">
        <f>IF(OR(NOT(ISNUMBER(E60)),NOT(ISNUMBER(F60))),"",MAX(0,F60-D60))</f>
        <v/>
      </c>
      <c r="J60" s="4" t="n"/>
    </row>
    <row r="61">
      <c r="A61" s="4" t="n"/>
      <c r="B61" s="4" t="n"/>
      <c r="C61" s="5" t="n"/>
      <c r="D61" s="6" t="n"/>
      <c r="E61" s="5" t="n"/>
      <c r="F61" s="6" t="n"/>
      <c r="G61" s="7" t="str">
        <f>IF(C61="","",IF(ISNUMBER(E61),"Pago",IF(C61&lt;Resumo!$B$3,"Vencida",IF(C61-Resumo!$B$3&lt;=7,"Vence em 7 dias","A vencer"))))</f>
        <v/>
      </c>
      <c r="H61" s="8" t="str">
        <f>IF(OR(C61="",ISNUMBER(E61)),"",C61-Resumo!$B$3)</f>
        <v/>
      </c>
      <c r="I61" s="9" t="str">
        <f>IF(OR(NOT(ISNUMBER(E61)),NOT(ISNUMBER(F61))),"",MAX(0,F61-D61))</f>
        <v/>
      </c>
      <c r="J61" s="4" t="n"/>
    </row>
    <row r="62">
      <c r="A62" s="4" t="n"/>
      <c r="B62" s="4" t="n"/>
      <c r="C62" s="5" t="n"/>
      <c r="D62" s="6" t="n"/>
      <c r="E62" s="5" t="n"/>
      <c r="F62" s="6" t="n"/>
      <c r="G62" s="7" t="str">
        <f>IF(C62="","",IF(ISNUMBER(E62),"Pago",IF(C62&lt;Resumo!$B$3,"Vencida",IF(C62-Resumo!$B$3&lt;=7,"Vence em 7 dias","A vencer"))))</f>
        <v/>
      </c>
      <c r="H62" s="8" t="str">
        <f>IF(OR(C62="",ISNUMBER(E62)),"",C62-Resumo!$B$3)</f>
        <v/>
      </c>
      <c r="I62" s="9" t="str">
        <f>IF(OR(NOT(ISNUMBER(E62)),NOT(ISNUMBER(F62))),"",MAX(0,F62-D62))</f>
        <v/>
      </c>
      <c r="J62" s="4" t="n"/>
    </row>
    <row r="63">
      <c r="A63" s="4" t="n"/>
      <c r="B63" s="4" t="n"/>
      <c r="C63" s="5" t="n"/>
      <c r="D63" s="6" t="n"/>
      <c r="E63" s="5" t="n"/>
      <c r="F63" s="6" t="n"/>
      <c r="G63" s="7" t="str">
        <f>IF(C63="","",IF(ISNUMBER(E63),"Pago",IF(C63&lt;Resumo!$B$3,"Vencida",IF(C63-Resumo!$B$3&lt;=7,"Vence em 7 dias","A vencer"))))</f>
        <v/>
      </c>
      <c r="H63" s="8" t="str">
        <f>IF(OR(C63="",ISNUMBER(E63)),"",C63-Resumo!$B$3)</f>
        <v/>
      </c>
      <c r="I63" s="9" t="str">
        <f>IF(OR(NOT(ISNUMBER(E63)),NOT(ISNUMBER(F63))),"",MAX(0,F63-D63))</f>
        <v/>
      </c>
      <c r="J63" s="4" t="n"/>
    </row>
    <row r="64">
      <c r="A64" s="4" t="n"/>
      <c r="B64" s="4" t="n"/>
      <c r="C64" s="5" t="n"/>
      <c r="D64" s="6" t="n"/>
      <c r="E64" s="5" t="n"/>
      <c r="F64" s="6" t="n"/>
      <c r="G64" s="7" t="str">
        <f>IF(C64="","",IF(ISNUMBER(E64),"Pago",IF(C64&lt;Resumo!$B$3,"Vencida",IF(C64-Resumo!$B$3&lt;=7,"Vence em 7 dias","A vencer"))))</f>
        <v/>
      </c>
      <c r="H64" s="8" t="str">
        <f>IF(OR(C64="",ISNUMBER(E64)),"",C64-Resumo!$B$3)</f>
        <v/>
      </c>
      <c r="I64" s="9" t="str">
        <f>IF(OR(NOT(ISNUMBER(E64)),NOT(ISNUMBER(F64))),"",MAX(0,F64-D64))</f>
        <v/>
      </c>
      <c r="J64" s="4" t="n"/>
    </row>
    <row r="65">
      <c r="A65" s="4" t="n"/>
      <c r="B65" s="4" t="n"/>
      <c r="C65" s="5" t="n"/>
      <c r="D65" s="6" t="n"/>
      <c r="E65" s="5" t="n"/>
      <c r="F65" s="6" t="n"/>
      <c r="G65" s="7" t="str">
        <f>IF(C65="","",IF(ISNUMBER(E65),"Pago",IF(C65&lt;Resumo!$B$3,"Vencida",IF(C65-Resumo!$B$3&lt;=7,"Vence em 7 dias","A vencer"))))</f>
        <v/>
      </c>
      <c r="H65" s="8" t="str">
        <f>IF(OR(C65="",ISNUMBER(E65)),"",C65-Resumo!$B$3)</f>
        <v/>
      </c>
      <c r="I65" s="9" t="str">
        <f>IF(OR(NOT(ISNUMBER(E65)),NOT(ISNUMBER(F65))),"",MAX(0,F65-D65))</f>
        <v/>
      </c>
      <c r="J65" s="4" t="n"/>
    </row>
    <row r="66">
      <c r="A66" s="4" t="n"/>
      <c r="B66" s="4" t="n"/>
      <c r="C66" s="5" t="n"/>
      <c r="D66" s="6" t="n"/>
      <c r="E66" s="5" t="n"/>
      <c r="F66" s="6" t="n"/>
      <c r="G66" s="7" t="str">
        <f>IF(C66="","",IF(ISNUMBER(E66),"Pago",IF(C66&lt;Resumo!$B$3,"Vencida",IF(C66-Resumo!$B$3&lt;=7,"Vence em 7 dias","A vencer"))))</f>
        <v/>
      </c>
      <c r="H66" s="8" t="str">
        <f>IF(OR(C66="",ISNUMBER(E66)),"",C66-Resumo!$B$3)</f>
        <v/>
      </c>
      <c r="I66" s="9" t="str">
        <f>IF(OR(NOT(ISNUMBER(E66)),NOT(ISNUMBER(F66))),"",MAX(0,F66-D66))</f>
        <v/>
      </c>
      <c r="J66" s="4" t="n"/>
    </row>
    <row r="67">
      <c r="A67" s="4" t="n"/>
      <c r="B67" s="4" t="n"/>
      <c r="C67" s="5" t="n"/>
      <c r="D67" s="6" t="n"/>
      <c r="E67" s="5" t="n"/>
      <c r="F67" s="6" t="n"/>
      <c r="G67" s="7" t="str">
        <f>IF(C67="","",IF(ISNUMBER(E67),"Pago",IF(C67&lt;Resumo!$B$3,"Vencida",IF(C67-Resumo!$B$3&lt;=7,"Vence em 7 dias","A vencer"))))</f>
        <v/>
      </c>
      <c r="H67" s="8" t="str">
        <f>IF(OR(C67="",ISNUMBER(E67)),"",C67-Resumo!$B$3)</f>
        <v/>
      </c>
      <c r="I67" s="9" t="str">
        <f>IF(OR(NOT(ISNUMBER(E67)),NOT(ISNUMBER(F67))),"",MAX(0,F67-D67))</f>
        <v/>
      </c>
      <c r="J67" s="4" t="n"/>
    </row>
    <row r="68">
      <c r="A68" s="4" t="n"/>
      <c r="B68" s="4" t="n"/>
      <c r="C68" s="5" t="n"/>
      <c r="D68" s="6" t="n"/>
      <c r="E68" s="5" t="n"/>
      <c r="F68" s="6" t="n"/>
      <c r="G68" s="7" t="str">
        <f>IF(C68="","",IF(ISNUMBER(E68),"Pago",IF(C68&lt;Resumo!$B$3,"Vencida",IF(C68-Resumo!$B$3&lt;=7,"Vence em 7 dias","A vencer"))))</f>
        <v/>
      </c>
      <c r="H68" s="8" t="str">
        <f>IF(OR(C68="",ISNUMBER(E68)),"",C68-Resumo!$B$3)</f>
        <v/>
      </c>
      <c r="I68" s="9" t="str">
        <f>IF(OR(NOT(ISNUMBER(E68)),NOT(ISNUMBER(F68))),"",MAX(0,F68-D68))</f>
        <v/>
      </c>
      <c r="J68" s="4" t="n"/>
    </row>
    <row r="69">
      <c r="A69" s="4" t="n"/>
      <c r="B69" s="4" t="n"/>
      <c r="C69" s="5" t="n"/>
      <c r="D69" s="6" t="n"/>
      <c r="E69" s="5" t="n"/>
      <c r="F69" s="6" t="n"/>
      <c r="G69" s="7" t="str">
        <f>IF(C69="","",IF(ISNUMBER(E69),"Pago",IF(C69&lt;Resumo!$B$3,"Vencida",IF(C69-Resumo!$B$3&lt;=7,"Vence em 7 dias","A vencer"))))</f>
        <v/>
      </c>
      <c r="H69" s="8" t="str">
        <f>IF(OR(C69="",ISNUMBER(E69)),"",C69-Resumo!$B$3)</f>
        <v/>
      </c>
      <c r="I69" s="9" t="str">
        <f>IF(OR(NOT(ISNUMBER(E69)),NOT(ISNUMBER(F69))),"",MAX(0,F69-D69))</f>
        <v/>
      </c>
      <c r="J69" s="4" t="n"/>
    </row>
    <row r="70">
      <c r="A70" s="4" t="n"/>
      <c r="B70" s="4" t="n"/>
      <c r="C70" s="5" t="n"/>
      <c r="D70" s="6" t="n"/>
      <c r="E70" s="5" t="n"/>
      <c r="F70" s="6" t="n"/>
      <c r="G70" s="7" t="str">
        <f>IF(C70="","",IF(ISNUMBER(E70),"Pago",IF(C70&lt;Resumo!$B$3,"Vencida",IF(C70-Resumo!$B$3&lt;=7,"Vence em 7 dias","A vencer"))))</f>
        <v/>
      </c>
      <c r="H70" s="8" t="str">
        <f>IF(OR(C70="",ISNUMBER(E70)),"",C70-Resumo!$B$3)</f>
        <v/>
      </c>
      <c r="I70" s="9" t="str">
        <f>IF(OR(NOT(ISNUMBER(E70)),NOT(ISNUMBER(F70))),"",MAX(0,F70-D70))</f>
        <v/>
      </c>
      <c r="J70" s="4" t="n"/>
    </row>
    <row r="71">
      <c r="A71" s="4" t="n"/>
      <c r="B71" s="4" t="n"/>
      <c r="C71" s="5" t="n"/>
      <c r="D71" s="6" t="n"/>
      <c r="E71" s="5" t="n"/>
      <c r="F71" s="6" t="n"/>
      <c r="G71" s="7" t="str">
        <f>IF(C71="","",IF(ISNUMBER(E71),"Pago",IF(C71&lt;Resumo!$B$3,"Vencida",IF(C71-Resumo!$B$3&lt;=7,"Vence em 7 dias","A vencer"))))</f>
        <v/>
      </c>
      <c r="H71" s="8" t="str">
        <f>IF(OR(C71="",ISNUMBER(E71)),"",C71-Resumo!$B$3)</f>
        <v/>
      </c>
      <c r="I71" s="9" t="str">
        <f>IF(OR(NOT(ISNUMBER(E71)),NOT(ISNUMBER(F71))),"",MAX(0,F71-D71))</f>
        <v/>
      </c>
      <c r="J71" s="4" t="n"/>
    </row>
    <row r="72">
      <c r="A72" s="4" t="n"/>
      <c r="B72" s="4" t="n"/>
      <c r="C72" s="5" t="n"/>
      <c r="D72" s="6" t="n"/>
      <c r="E72" s="5" t="n"/>
      <c r="F72" s="6" t="n"/>
      <c r="G72" s="7" t="str">
        <f>IF(C72="","",IF(ISNUMBER(E72),"Pago",IF(C72&lt;Resumo!$B$3,"Vencida",IF(C72-Resumo!$B$3&lt;=7,"Vence em 7 dias","A vencer"))))</f>
        <v/>
      </c>
      <c r="H72" s="8" t="str">
        <f>IF(OR(C72="",ISNUMBER(E72)),"",C72-Resumo!$B$3)</f>
        <v/>
      </c>
      <c r="I72" s="9" t="str">
        <f>IF(OR(NOT(ISNUMBER(E72)),NOT(ISNUMBER(F72))),"",MAX(0,F72-D72))</f>
        <v/>
      </c>
      <c r="J72" s="4" t="n"/>
    </row>
    <row r="73">
      <c r="A73" s="4" t="n"/>
      <c r="B73" s="4" t="n"/>
      <c r="C73" s="5" t="n"/>
      <c r="D73" s="6" t="n"/>
      <c r="E73" s="5" t="n"/>
      <c r="F73" s="6" t="n"/>
      <c r="G73" s="7" t="str">
        <f>IF(C73="","",IF(ISNUMBER(E73),"Pago",IF(C73&lt;Resumo!$B$3,"Vencida",IF(C73-Resumo!$B$3&lt;=7,"Vence em 7 dias","A vencer"))))</f>
        <v/>
      </c>
      <c r="H73" s="8" t="str">
        <f>IF(OR(C73="",ISNUMBER(E73)),"",C73-Resumo!$B$3)</f>
        <v/>
      </c>
      <c r="I73" s="9" t="str">
        <f>IF(OR(NOT(ISNUMBER(E73)),NOT(ISNUMBER(F73))),"",MAX(0,F73-D73))</f>
        <v/>
      </c>
      <c r="J73" s="4" t="n"/>
    </row>
    <row r="74">
      <c r="A74" s="4" t="n"/>
      <c r="B74" s="4" t="n"/>
      <c r="C74" s="5" t="n"/>
      <c r="D74" s="6" t="n"/>
      <c r="E74" s="5" t="n"/>
      <c r="F74" s="6" t="n"/>
      <c r="G74" s="7" t="str">
        <f>IF(C74="","",IF(ISNUMBER(E74),"Pago",IF(C74&lt;Resumo!$B$3,"Vencida",IF(C74-Resumo!$B$3&lt;=7,"Vence em 7 dias","A vencer"))))</f>
        <v/>
      </c>
      <c r="H74" s="8" t="str">
        <f>IF(OR(C74="",ISNUMBER(E74)),"",C74-Resumo!$B$3)</f>
        <v/>
      </c>
      <c r="I74" s="9" t="str">
        <f>IF(OR(NOT(ISNUMBER(E74)),NOT(ISNUMBER(F74))),"",MAX(0,F74-D74))</f>
        <v/>
      </c>
      <c r="J74" s="4" t="n"/>
    </row>
    <row r="75">
      <c r="A75" s="4" t="n"/>
      <c r="B75" s="4" t="n"/>
      <c r="C75" s="5" t="n"/>
      <c r="D75" s="6" t="n"/>
      <c r="E75" s="5" t="n"/>
      <c r="F75" s="6" t="n"/>
      <c r="G75" s="7" t="str">
        <f>IF(C75="","",IF(ISNUMBER(E75),"Pago",IF(C75&lt;Resumo!$B$3,"Vencida",IF(C75-Resumo!$B$3&lt;=7,"Vence em 7 dias","A vencer"))))</f>
        <v/>
      </c>
      <c r="H75" s="8" t="str">
        <f>IF(OR(C75="",ISNUMBER(E75)),"",C75-Resumo!$B$3)</f>
        <v/>
      </c>
      <c r="I75" s="9" t="str">
        <f>IF(OR(NOT(ISNUMBER(E75)),NOT(ISNUMBER(F75))),"",MAX(0,F75-D75))</f>
        <v/>
      </c>
      <c r="J75" s="4" t="n"/>
    </row>
    <row r="76">
      <c r="A76" s="4" t="n"/>
      <c r="B76" s="4" t="n"/>
      <c r="C76" s="5" t="n"/>
      <c r="D76" s="6" t="n"/>
      <c r="E76" s="5" t="n"/>
      <c r="F76" s="6" t="n"/>
      <c r="G76" s="7" t="str">
        <f>IF(C76="","",IF(ISNUMBER(E76),"Pago",IF(C76&lt;Resumo!$B$3,"Vencida",IF(C76-Resumo!$B$3&lt;=7,"Vence em 7 dias","A vencer"))))</f>
        <v/>
      </c>
      <c r="H76" s="8" t="str">
        <f>IF(OR(C76="",ISNUMBER(E76)),"",C76-Resumo!$B$3)</f>
        <v/>
      </c>
      <c r="I76" s="9" t="str">
        <f>IF(OR(NOT(ISNUMBER(E76)),NOT(ISNUMBER(F76))),"",MAX(0,F76-D76))</f>
        <v/>
      </c>
      <c r="J76" s="4" t="n"/>
    </row>
    <row r="77">
      <c r="A77" s="4" t="n"/>
      <c r="B77" s="4" t="n"/>
      <c r="C77" s="5" t="n"/>
      <c r="D77" s="6" t="n"/>
      <c r="E77" s="5" t="n"/>
      <c r="F77" s="6" t="n"/>
      <c r="G77" s="7" t="str">
        <f>IF(C77="","",IF(ISNUMBER(E77),"Pago",IF(C77&lt;Resumo!$B$3,"Vencida",IF(C77-Resumo!$B$3&lt;=7,"Vence em 7 dias","A vencer"))))</f>
        <v/>
      </c>
      <c r="H77" s="8" t="str">
        <f>IF(OR(C77="",ISNUMBER(E77)),"",C77-Resumo!$B$3)</f>
        <v/>
      </c>
      <c r="I77" s="9" t="str">
        <f>IF(OR(NOT(ISNUMBER(E77)),NOT(ISNUMBER(F77))),"",MAX(0,F77-D77))</f>
        <v/>
      </c>
      <c r="J77" s="4" t="n"/>
    </row>
    <row r="78">
      <c r="A78" s="4" t="n"/>
      <c r="B78" s="4" t="n"/>
      <c r="C78" s="5" t="n"/>
      <c r="D78" s="6" t="n"/>
      <c r="E78" s="5" t="n"/>
      <c r="F78" s="6" t="n"/>
      <c r="G78" s="7" t="str">
        <f>IF(C78="","",IF(ISNUMBER(E78),"Pago",IF(C78&lt;Resumo!$B$3,"Vencida",IF(C78-Resumo!$B$3&lt;=7,"Vence em 7 dias","A vencer"))))</f>
        <v/>
      </c>
      <c r="H78" s="8" t="str">
        <f>IF(OR(C78="",ISNUMBER(E78)),"",C78-Resumo!$B$3)</f>
        <v/>
      </c>
      <c r="I78" s="9" t="str">
        <f>IF(OR(NOT(ISNUMBER(E78)),NOT(ISNUMBER(F78))),"",MAX(0,F78-D78))</f>
        <v/>
      </c>
      <c r="J78" s="4" t="n"/>
    </row>
    <row r="79">
      <c r="A79" s="4" t="n"/>
      <c r="B79" s="4" t="n"/>
      <c r="C79" s="5" t="n"/>
      <c r="D79" s="6" t="n"/>
      <c r="E79" s="5" t="n"/>
      <c r="F79" s="6" t="n"/>
      <c r="G79" s="7" t="str">
        <f>IF(C79="","",IF(ISNUMBER(E79),"Pago",IF(C79&lt;Resumo!$B$3,"Vencida",IF(C79-Resumo!$B$3&lt;=7,"Vence em 7 dias","A vencer"))))</f>
        <v/>
      </c>
      <c r="H79" s="8" t="str">
        <f>IF(OR(C79="",ISNUMBER(E79)),"",C79-Resumo!$B$3)</f>
        <v/>
      </c>
      <c r="I79" s="9" t="str">
        <f>IF(OR(NOT(ISNUMBER(E79)),NOT(ISNUMBER(F79))),"",MAX(0,F79-D79))</f>
        <v/>
      </c>
      <c r="J79" s="4" t="n"/>
    </row>
    <row r="80">
      <c r="A80" s="4" t="n"/>
      <c r="B80" s="4" t="n"/>
      <c r="C80" s="5" t="n"/>
      <c r="D80" s="6" t="n"/>
      <c r="E80" s="5" t="n"/>
      <c r="F80" s="6" t="n"/>
      <c r="G80" s="7" t="str">
        <f>IF(C80="","",IF(ISNUMBER(E80),"Pago",IF(C80&lt;Resumo!$B$3,"Vencida",IF(C80-Resumo!$B$3&lt;=7,"Vence em 7 dias","A vencer"))))</f>
        <v/>
      </c>
      <c r="H80" s="8" t="str">
        <f>IF(OR(C80="",ISNUMBER(E80)),"",C80-Resumo!$B$3)</f>
        <v/>
      </c>
      <c r="I80" s="9" t="str">
        <f>IF(OR(NOT(ISNUMBER(E80)),NOT(ISNUMBER(F80))),"",MAX(0,F80-D80))</f>
        <v/>
      </c>
      <c r="J80" s="4" t="n"/>
    </row>
    <row r="81">
      <c r="A81" s="4" t="n"/>
      <c r="B81" s="4" t="n"/>
      <c r="C81" s="5" t="n"/>
      <c r="D81" s="6" t="n"/>
      <c r="E81" s="5" t="n"/>
      <c r="F81" s="6" t="n"/>
      <c r="G81" s="7" t="str">
        <f>IF(C81="","",IF(ISNUMBER(E81),"Pago",IF(C81&lt;Resumo!$B$3,"Vencida",IF(C81-Resumo!$B$3&lt;=7,"Vence em 7 dias","A vencer"))))</f>
        <v/>
      </c>
      <c r="H81" s="8" t="str">
        <f>IF(OR(C81="",ISNUMBER(E81)),"",C81-Resumo!$B$3)</f>
        <v/>
      </c>
      <c r="I81" s="9" t="str">
        <f>IF(OR(NOT(ISNUMBER(E81)),NOT(ISNUMBER(F81))),"",MAX(0,F81-D81))</f>
        <v/>
      </c>
      <c r="J81" s="4" t="n"/>
    </row>
    <row r="82">
      <c r="A82" s="4" t="n"/>
      <c r="B82" s="4" t="n"/>
      <c r="C82" s="5" t="n"/>
      <c r="D82" s="6" t="n"/>
      <c r="E82" s="5" t="n"/>
      <c r="F82" s="6" t="n"/>
      <c r="G82" s="7" t="str">
        <f>IF(C82="","",IF(ISNUMBER(E82),"Pago",IF(C82&lt;Resumo!$B$3,"Vencida",IF(C82-Resumo!$B$3&lt;=7,"Vence em 7 dias","A vencer"))))</f>
        <v/>
      </c>
      <c r="H82" s="8" t="str">
        <f>IF(OR(C82="",ISNUMBER(E82)),"",C82-Resumo!$B$3)</f>
        <v/>
      </c>
      <c r="I82" s="9" t="str">
        <f>IF(OR(NOT(ISNUMBER(E82)),NOT(ISNUMBER(F82))),"",MAX(0,F82-D82))</f>
        <v/>
      </c>
      <c r="J82" s="4" t="n"/>
    </row>
    <row r="83">
      <c r="A83" s="4" t="n"/>
      <c r="B83" s="4" t="n"/>
      <c r="C83" s="5" t="n"/>
      <c r="D83" s="6" t="n"/>
      <c r="E83" s="5" t="n"/>
      <c r="F83" s="6" t="n"/>
      <c r="G83" s="7" t="str">
        <f>IF(C83="","",IF(ISNUMBER(E83),"Pago",IF(C83&lt;Resumo!$B$3,"Vencida",IF(C83-Resumo!$B$3&lt;=7,"Vence em 7 dias","A vencer"))))</f>
        <v/>
      </c>
      <c r="H83" s="8" t="str">
        <f>IF(OR(C83="",ISNUMBER(E83)),"",C83-Resumo!$B$3)</f>
        <v/>
      </c>
      <c r="I83" s="9" t="str">
        <f>IF(OR(NOT(ISNUMBER(E83)),NOT(ISNUMBER(F83))),"",MAX(0,F83-D83))</f>
        <v/>
      </c>
      <c r="J83" s="4" t="n"/>
    </row>
    <row r="84">
      <c r="A84" s="4" t="n"/>
      <c r="B84" s="4" t="n"/>
      <c r="C84" s="5" t="n"/>
      <c r="D84" s="6" t="n"/>
      <c r="E84" s="5" t="n"/>
      <c r="F84" s="6" t="n"/>
      <c r="G84" s="7" t="str">
        <f>IF(C84="","",IF(ISNUMBER(E84),"Pago",IF(C84&lt;Resumo!$B$3,"Vencida",IF(C84-Resumo!$B$3&lt;=7,"Vence em 7 dias","A vencer"))))</f>
        <v/>
      </c>
      <c r="H84" s="8" t="str">
        <f>IF(OR(C84="",ISNUMBER(E84)),"",C84-Resumo!$B$3)</f>
        <v/>
      </c>
      <c r="I84" s="9" t="str">
        <f>IF(OR(NOT(ISNUMBER(E84)),NOT(ISNUMBER(F84))),"",MAX(0,F84-D84))</f>
        <v/>
      </c>
      <c r="J84" s="4" t="n"/>
    </row>
    <row r="85">
      <c r="A85" s="4" t="n"/>
      <c r="B85" s="4" t="n"/>
      <c r="C85" s="5" t="n"/>
      <c r="D85" s="6" t="n"/>
      <c r="E85" s="5" t="n"/>
      <c r="F85" s="6" t="n"/>
      <c r="G85" s="7" t="str">
        <f>IF(C85="","",IF(ISNUMBER(E85),"Pago",IF(C85&lt;Resumo!$B$3,"Vencida",IF(C85-Resumo!$B$3&lt;=7,"Vence em 7 dias","A vencer"))))</f>
        <v/>
      </c>
      <c r="H85" s="8" t="str">
        <f>IF(OR(C85="",ISNUMBER(E85)),"",C85-Resumo!$B$3)</f>
        <v/>
      </c>
      <c r="I85" s="9" t="str">
        <f>IF(OR(NOT(ISNUMBER(E85)),NOT(ISNUMBER(F85))),"",MAX(0,F85-D85))</f>
        <v/>
      </c>
      <c r="J85" s="4" t="n"/>
    </row>
    <row r="86">
      <c r="A86" s="4" t="n"/>
      <c r="B86" s="4" t="n"/>
      <c r="C86" s="5" t="n"/>
      <c r="D86" s="6" t="n"/>
      <c r="E86" s="5" t="n"/>
      <c r="F86" s="6" t="n"/>
      <c r="G86" s="7" t="str">
        <f>IF(C86="","",IF(ISNUMBER(E86),"Pago",IF(C86&lt;Resumo!$B$3,"Vencida",IF(C86-Resumo!$B$3&lt;=7,"Vence em 7 dias","A vencer"))))</f>
        <v/>
      </c>
      <c r="H86" s="8" t="str">
        <f>IF(OR(C86="",ISNUMBER(E86)),"",C86-Resumo!$B$3)</f>
        <v/>
      </c>
      <c r="I86" s="9" t="str">
        <f>IF(OR(NOT(ISNUMBER(E86)),NOT(ISNUMBER(F86))),"",MAX(0,F86-D86))</f>
        <v/>
      </c>
      <c r="J86" s="4" t="n"/>
    </row>
    <row r="87">
      <c r="A87" s="4" t="n"/>
      <c r="B87" s="4" t="n"/>
      <c r="C87" s="5" t="n"/>
      <c r="D87" s="6" t="n"/>
      <c r="E87" s="5" t="n"/>
      <c r="F87" s="6" t="n"/>
      <c r="G87" s="7" t="str">
        <f>IF(C87="","",IF(ISNUMBER(E87),"Pago",IF(C87&lt;Resumo!$B$3,"Vencida",IF(C87-Resumo!$B$3&lt;=7,"Vence em 7 dias","A vencer"))))</f>
        <v/>
      </c>
      <c r="H87" s="8" t="str">
        <f>IF(OR(C87="",ISNUMBER(E87)),"",C87-Resumo!$B$3)</f>
        <v/>
      </c>
      <c r="I87" s="9" t="str">
        <f>IF(OR(NOT(ISNUMBER(E87)),NOT(ISNUMBER(F87))),"",MAX(0,F87-D87))</f>
        <v/>
      </c>
      <c r="J87" s="4" t="n"/>
    </row>
    <row r="88">
      <c r="A88" s="4" t="n"/>
      <c r="B88" s="4" t="n"/>
      <c r="C88" s="5" t="n"/>
      <c r="D88" s="6" t="n"/>
      <c r="E88" s="5" t="n"/>
      <c r="F88" s="6" t="n"/>
      <c r="G88" s="7" t="str">
        <f>IF(C88="","",IF(ISNUMBER(E88),"Pago",IF(C88&lt;Resumo!$B$3,"Vencida",IF(C88-Resumo!$B$3&lt;=7,"Vence em 7 dias","A vencer"))))</f>
        <v/>
      </c>
      <c r="H88" s="8" t="str">
        <f>IF(OR(C88="",ISNUMBER(E88)),"",C88-Resumo!$B$3)</f>
        <v/>
      </c>
      <c r="I88" s="9" t="str">
        <f>IF(OR(NOT(ISNUMBER(E88)),NOT(ISNUMBER(F88))),"",MAX(0,F88-D88))</f>
        <v/>
      </c>
      <c r="J88" s="4" t="n"/>
    </row>
    <row r="89">
      <c r="A89" s="4" t="n"/>
      <c r="B89" s="4" t="n"/>
      <c r="C89" s="5" t="n"/>
      <c r="D89" s="6" t="n"/>
      <c r="E89" s="5" t="n"/>
      <c r="F89" s="6" t="n"/>
      <c r="G89" s="7" t="str">
        <f>IF(C89="","",IF(ISNUMBER(E89),"Pago",IF(C89&lt;Resumo!$B$3,"Vencida",IF(C89-Resumo!$B$3&lt;=7,"Vence em 7 dias","A vencer"))))</f>
        <v/>
      </c>
      <c r="H89" s="8" t="str">
        <f>IF(OR(C89="",ISNUMBER(E89)),"",C89-Resumo!$B$3)</f>
        <v/>
      </c>
      <c r="I89" s="9" t="str">
        <f>IF(OR(NOT(ISNUMBER(E89)),NOT(ISNUMBER(F89))),"",MAX(0,F89-D89))</f>
        <v/>
      </c>
      <c r="J89" s="4" t="n"/>
    </row>
    <row r="90">
      <c r="A90" s="4" t="n"/>
      <c r="B90" s="4" t="n"/>
      <c r="C90" s="5" t="n"/>
      <c r="D90" s="6" t="n"/>
      <c r="E90" s="5" t="n"/>
      <c r="F90" s="6" t="n"/>
      <c r="G90" s="7" t="str">
        <f>IF(C90="","",IF(ISNUMBER(E90),"Pago",IF(C90&lt;Resumo!$B$3,"Vencida",IF(C90-Resumo!$B$3&lt;=7,"Vence em 7 dias","A vencer"))))</f>
        <v/>
      </c>
      <c r="H90" s="8" t="str">
        <f>IF(OR(C90="",ISNUMBER(E90)),"",C90-Resumo!$B$3)</f>
        <v/>
      </c>
      <c r="I90" s="9" t="str">
        <f>IF(OR(NOT(ISNUMBER(E90)),NOT(ISNUMBER(F90))),"",MAX(0,F90-D90))</f>
        <v/>
      </c>
      <c r="J90" s="4" t="n"/>
    </row>
    <row r="91">
      <c r="A91" s="4" t="n"/>
      <c r="B91" s="4" t="n"/>
      <c r="C91" s="5" t="n"/>
      <c r="D91" s="6" t="n"/>
      <c r="E91" s="5" t="n"/>
      <c r="F91" s="6" t="n"/>
      <c r="G91" s="7" t="str">
        <f>IF(C91="","",IF(ISNUMBER(E91),"Pago",IF(C91&lt;Resumo!$B$3,"Vencida",IF(C91-Resumo!$B$3&lt;=7,"Vence em 7 dias","A vencer"))))</f>
        <v/>
      </c>
      <c r="H91" s="8" t="str">
        <f>IF(OR(C91="",ISNUMBER(E91)),"",C91-Resumo!$B$3)</f>
        <v/>
      </c>
      <c r="I91" s="9" t="str">
        <f>IF(OR(NOT(ISNUMBER(E91)),NOT(ISNUMBER(F91))),"",MAX(0,F91-D91))</f>
        <v/>
      </c>
      <c r="J91" s="4" t="n"/>
    </row>
    <row r="92">
      <c r="A92" s="4" t="n"/>
      <c r="B92" s="4" t="n"/>
      <c r="C92" s="5" t="n"/>
      <c r="D92" s="6" t="n"/>
      <c r="E92" s="5" t="n"/>
      <c r="F92" s="6" t="n"/>
      <c r="G92" s="7" t="str">
        <f>IF(C92="","",IF(ISNUMBER(E92),"Pago",IF(C92&lt;Resumo!$B$3,"Vencida",IF(C92-Resumo!$B$3&lt;=7,"Vence em 7 dias","A vencer"))))</f>
        <v/>
      </c>
      <c r="H92" s="8" t="str">
        <f>IF(OR(C92="",ISNUMBER(E92)),"",C92-Resumo!$B$3)</f>
        <v/>
      </c>
      <c r="I92" s="9" t="str">
        <f>IF(OR(NOT(ISNUMBER(E92)),NOT(ISNUMBER(F92))),"",MAX(0,F92-D92))</f>
        <v/>
      </c>
      <c r="J92" s="4" t="n"/>
    </row>
    <row r="93">
      <c r="A93" s="4" t="n"/>
      <c r="B93" s="4" t="n"/>
      <c r="C93" s="5" t="n"/>
      <c r="D93" s="6" t="n"/>
      <c r="E93" s="5" t="n"/>
      <c r="F93" s="6" t="n"/>
      <c r="G93" s="7" t="str">
        <f>IF(C93="","",IF(ISNUMBER(E93),"Pago",IF(C93&lt;Resumo!$B$3,"Vencida",IF(C93-Resumo!$B$3&lt;=7,"Vence em 7 dias","A vencer"))))</f>
        <v/>
      </c>
      <c r="H93" s="8" t="str">
        <f>IF(OR(C93="",ISNUMBER(E93)),"",C93-Resumo!$B$3)</f>
        <v/>
      </c>
      <c r="I93" s="9" t="str">
        <f>IF(OR(NOT(ISNUMBER(E93)),NOT(ISNUMBER(F93))),"",MAX(0,F93-D93))</f>
        <v/>
      </c>
      <c r="J93" s="4" t="n"/>
    </row>
    <row r="94">
      <c r="A94" s="4" t="n"/>
      <c r="B94" s="4" t="n"/>
      <c r="C94" s="5" t="n"/>
      <c r="D94" s="6" t="n"/>
      <c r="E94" s="5" t="n"/>
      <c r="F94" s="6" t="n"/>
      <c r="G94" s="7" t="str">
        <f>IF(C94="","",IF(ISNUMBER(E94),"Pago",IF(C94&lt;Resumo!$B$3,"Vencida",IF(C94-Resumo!$B$3&lt;=7,"Vence em 7 dias","A vencer"))))</f>
        <v/>
      </c>
      <c r="H94" s="8" t="str">
        <f>IF(OR(C94="",ISNUMBER(E94)),"",C94-Resumo!$B$3)</f>
        <v/>
      </c>
      <c r="I94" s="9" t="str">
        <f>IF(OR(NOT(ISNUMBER(E94)),NOT(ISNUMBER(F94))),"",MAX(0,F94-D94))</f>
        <v/>
      </c>
      <c r="J94" s="4" t="n"/>
    </row>
    <row r="95">
      <c r="A95" s="4" t="n"/>
      <c r="B95" s="4" t="n"/>
      <c r="C95" s="5" t="n"/>
      <c r="D95" s="6" t="n"/>
      <c r="E95" s="5" t="n"/>
      <c r="F95" s="6" t="n"/>
      <c r="G95" s="7" t="str">
        <f>IF(C95="","",IF(ISNUMBER(E95),"Pago",IF(C95&lt;Resumo!$B$3,"Vencida",IF(C95-Resumo!$B$3&lt;=7,"Vence em 7 dias","A vencer"))))</f>
        <v/>
      </c>
      <c r="H95" s="8" t="str">
        <f>IF(OR(C95="",ISNUMBER(E95)),"",C95-Resumo!$B$3)</f>
        <v/>
      </c>
      <c r="I95" s="9" t="str">
        <f>IF(OR(NOT(ISNUMBER(E95)),NOT(ISNUMBER(F95))),"",MAX(0,F95-D95))</f>
        <v/>
      </c>
      <c r="J95" s="4" t="n"/>
    </row>
    <row r="96">
      <c r="A96" s="4" t="n"/>
      <c r="B96" s="4" t="n"/>
      <c r="C96" s="5" t="n"/>
      <c r="D96" s="6" t="n"/>
      <c r="E96" s="5" t="n"/>
      <c r="F96" s="6" t="n"/>
      <c r="G96" s="7" t="str">
        <f>IF(C96="","",IF(ISNUMBER(E96),"Pago",IF(C96&lt;Resumo!$B$3,"Vencida",IF(C96-Resumo!$B$3&lt;=7,"Vence em 7 dias","A vencer"))))</f>
        <v/>
      </c>
      <c r="H96" s="8" t="str">
        <f>IF(OR(C96="",ISNUMBER(E96)),"",C96-Resumo!$B$3)</f>
        <v/>
      </c>
      <c r="I96" s="9" t="str">
        <f>IF(OR(NOT(ISNUMBER(E96)),NOT(ISNUMBER(F96))),"",MAX(0,F96-D96))</f>
        <v/>
      </c>
      <c r="J96" s="4" t="n"/>
    </row>
    <row r="97">
      <c r="A97" s="4" t="n"/>
      <c r="B97" s="4" t="n"/>
      <c r="C97" s="5" t="n"/>
      <c r="D97" s="6" t="n"/>
      <c r="E97" s="5" t="n"/>
      <c r="F97" s="6" t="n"/>
      <c r="G97" s="7" t="str">
        <f>IF(C97="","",IF(ISNUMBER(E97),"Pago",IF(C97&lt;Resumo!$B$3,"Vencida",IF(C97-Resumo!$B$3&lt;=7,"Vence em 7 dias","A vencer"))))</f>
        <v/>
      </c>
      <c r="H97" s="8" t="str">
        <f>IF(OR(C97="",ISNUMBER(E97)),"",C97-Resumo!$B$3)</f>
        <v/>
      </c>
      <c r="I97" s="9" t="str">
        <f>IF(OR(NOT(ISNUMBER(E97)),NOT(ISNUMBER(F97))),"",MAX(0,F97-D97))</f>
        <v/>
      </c>
      <c r="J97" s="4" t="n"/>
    </row>
    <row r="98">
      <c r="A98" s="4" t="n"/>
      <c r="B98" s="4" t="n"/>
      <c r="C98" s="5" t="n"/>
      <c r="D98" s="6" t="n"/>
      <c r="E98" s="5" t="n"/>
      <c r="F98" s="6" t="n"/>
      <c r="G98" s="7" t="str">
        <f>IF(C98="","",IF(ISNUMBER(E98),"Pago",IF(C98&lt;Resumo!$B$3,"Vencida",IF(C98-Resumo!$B$3&lt;=7,"Vence em 7 dias","A vencer"))))</f>
        <v/>
      </c>
      <c r="H98" s="8" t="str">
        <f>IF(OR(C98="",ISNUMBER(E98)),"",C98-Resumo!$B$3)</f>
        <v/>
      </c>
      <c r="I98" s="9" t="str">
        <f>IF(OR(NOT(ISNUMBER(E98)),NOT(ISNUMBER(F98))),"",MAX(0,F98-D98))</f>
        <v/>
      </c>
      <c r="J98" s="4" t="n"/>
    </row>
    <row r="99">
      <c r="A99" s="4" t="n"/>
      <c r="B99" s="4" t="n"/>
      <c r="C99" s="5" t="n"/>
      <c r="D99" s="6" t="n"/>
      <c r="E99" s="5" t="n"/>
      <c r="F99" s="6" t="n"/>
      <c r="G99" s="7" t="str">
        <f>IF(C99="","",IF(ISNUMBER(E99),"Pago",IF(C99&lt;Resumo!$B$3,"Vencida",IF(C99-Resumo!$B$3&lt;=7,"Vence em 7 dias","A vencer"))))</f>
        <v/>
      </c>
      <c r="H99" s="8" t="str">
        <f>IF(OR(C99="",ISNUMBER(E99)),"",C99-Resumo!$B$3)</f>
        <v/>
      </c>
      <c r="I99" s="9" t="str">
        <f>IF(OR(NOT(ISNUMBER(E99)),NOT(ISNUMBER(F99))),"",MAX(0,F99-D99))</f>
        <v/>
      </c>
      <c r="J99" s="4" t="n"/>
    </row>
    <row r="100">
      <c r="A100" s="4" t="n"/>
      <c r="B100" s="4" t="n"/>
      <c r="C100" s="5" t="n"/>
      <c r="D100" s="6" t="n"/>
      <c r="E100" s="5" t="n"/>
      <c r="F100" s="6" t="n"/>
      <c r="G100" s="7" t="str">
        <f>IF(C100="","",IF(ISNUMBER(E100),"Pago",IF(C100&lt;Resumo!$B$3,"Vencida",IF(C100-Resumo!$B$3&lt;=7,"Vence em 7 dias","A vencer"))))</f>
        <v/>
      </c>
      <c r="H100" s="8" t="str">
        <f>IF(OR(C100="",ISNUMBER(E100)),"",C100-Resumo!$B$3)</f>
        <v/>
      </c>
      <c r="I100" s="9" t="str">
        <f>IF(OR(NOT(ISNUMBER(E100)),NOT(ISNUMBER(F100))),"",MAX(0,F100-D100))</f>
        <v/>
      </c>
      <c r="J100" s="4" t="n"/>
    </row>
    <row r="101">
      <c r="A101" s="4" t="n"/>
      <c r="B101" s="4" t="n"/>
      <c r="C101" s="5" t="n"/>
      <c r="D101" s="6" t="n"/>
      <c r="E101" s="5" t="n"/>
      <c r="F101" s="6" t="n"/>
      <c r="G101" s="7" t="str">
        <f>IF(C101="","",IF(ISNUMBER(E101),"Pago",IF(C101&lt;Resumo!$B$3,"Vencida",IF(C101-Resumo!$B$3&lt;=7,"Vence em 7 dias","A vencer"))))</f>
        <v/>
      </c>
      <c r="H101" s="8" t="str">
        <f>IF(OR(C101="",ISNUMBER(E101)),"",C101-Resumo!$B$3)</f>
        <v/>
      </c>
      <c r="I101" s="9" t="str">
        <f>IF(OR(NOT(ISNUMBER(E101)),NOT(ISNUMBER(F101))),"",MAX(0,F101-D101))</f>
        <v/>
      </c>
      <c r="J101" s="4" t="n"/>
    </row>
    <row r="102">
      <c r="A102" s="4" t="n"/>
      <c r="B102" s="4" t="n"/>
      <c r="C102" s="5" t="n"/>
      <c r="D102" s="6" t="n"/>
      <c r="E102" s="5" t="n"/>
      <c r="F102" s="6" t="n"/>
      <c r="G102" s="7" t="str">
        <f>IF(C102="","",IF(ISNUMBER(E102),"Pago",IF(C102&lt;Resumo!$B$3,"Vencida",IF(C102-Resumo!$B$3&lt;=7,"Vence em 7 dias","A vencer"))))</f>
        <v/>
      </c>
      <c r="H102" s="8" t="str">
        <f>IF(OR(C102="",ISNUMBER(E102)),"",C102-Resumo!$B$3)</f>
        <v/>
      </c>
      <c r="I102" s="9" t="str">
        <f>IF(OR(NOT(ISNUMBER(E102)),NOT(ISNUMBER(F102))),"",MAX(0,F102-D102))</f>
        <v/>
      </c>
      <c r="J102" s="4" t="n"/>
    </row>
    <row r="103">
      <c r="A103" s="4" t="n"/>
      <c r="B103" s="4" t="n"/>
      <c r="C103" s="5" t="n"/>
      <c r="D103" s="6" t="n"/>
      <c r="E103" s="5" t="n"/>
      <c r="F103" s="6" t="n"/>
      <c r="G103" s="7" t="str">
        <f>IF(C103="","",IF(ISNUMBER(E103),"Pago",IF(C103&lt;Resumo!$B$3,"Vencida",IF(C103-Resumo!$B$3&lt;=7,"Vence em 7 dias","A vencer"))))</f>
        <v/>
      </c>
      <c r="H103" s="8" t="str">
        <f>IF(OR(C103="",ISNUMBER(E103)),"",C103-Resumo!$B$3)</f>
        <v/>
      </c>
      <c r="I103" s="9" t="str">
        <f>IF(OR(NOT(ISNUMBER(E103)),NOT(ISNUMBER(F103))),"",MAX(0,F103-D103))</f>
        <v/>
      </c>
      <c r="J103" s="4" t="n"/>
    </row>
    <row r="104">
      <c r="A104" s="4" t="n"/>
      <c r="B104" s="4" t="n"/>
      <c r="C104" s="5" t="n"/>
      <c r="D104" s="6" t="n"/>
      <c r="E104" s="5" t="n"/>
      <c r="F104" s="6" t="n"/>
      <c r="G104" s="7" t="str">
        <f>IF(C104="","",IF(ISNUMBER(E104),"Pago",IF(C104&lt;Resumo!$B$3,"Vencida",IF(C104-Resumo!$B$3&lt;=7,"Vence em 7 dias","A vencer"))))</f>
        <v/>
      </c>
      <c r="H104" s="8" t="str">
        <f>IF(OR(C104="",ISNUMBER(E104)),"",C104-Resumo!$B$3)</f>
        <v/>
      </c>
      <c r="I104" s="9" t="str">
        <f>IF(OR(NOT(ISNUMBER(E104)),NOT(ISNUMBER(F104))),"",MAX(0,F104-D104))</f>
        <v/>
      </c>
      <c r="J104" s="4" t="n"/>
    </row>
    <row r="105">
      <c r="A105" s="4" t="n"/>
      <c r="B105" s="4" t="n"/>
      <c r="C105" s="5" t="n"/>
      <c r="D105" s="6" t="n"/>
      <c r="E105" s="5" t="n"/>
      <c r="F105" s="6" t="n"/>
      <c r="G105" s="7" t="str">
        <f>IF(C105="","",IF(ISNUMBER(E105),"Pago",IF(C105&lt;Resumo!$B$3,"Vencida",IF(C105-Resumo!$B$3&lt;=7,"Vence em 7 dias","A vencer"))))</f>
        <v/>
      </c>
      <c r="H105" s="8" t="str">
        <f>IF(OR(C105="",ISNUMBER(E105)),"",C105-Resumo!$B$3)</f>
        <v/>
      </c>
      <c r="I105" s="9" t="str">
        <f>IF(OR(NOT(ISNUMBER(E105)),NOT(ISNUMBER(F105))),"",MAX(0,F105-D105))</f>
        <v/>
      </c>
      <c r="J105" s="4" t="n"/>
    </row>
    <row r="106">
      <c r="A106" s="4" t="n"/>
      <c r="B106" s="4" t="n"/>
      <c r="C106" s="5" t="n"/>
      <c r="D106" s="6" t="n"/>
      <c r="E106" s="5" t="n"/>
      <c r="F106" s="6" t="n"/>
      <c r="G106" s="7" t="str">
        <f>IF(C106="","",IF(ISNUMBER(E106),"Pago",IF(C106&lt;Resumo!$B$3,"Vencida",IF(C106-Resumo!$B$3&lt;=7,"Vence em 7 dias","A vencer"))))</f>
        <v/>
      </c>
      <c r="H106" s="8" t="str">
        <f>IF(OR(C106="",ISNUMBER(E106)),"",C106-Resumo!$B$3)</f>
        <v/>
      </c>
      <c r="I106" s="9" t="str">
        <f>IF(OR(NOT(ISNUMBER(E106)),NOT(ISNUMBER(F106))),"",MAX(0,F106-D106))</f>
        <v/>
      </c>
      <c r="J106" s="4" t="n"/>
    </row>
    <row r="107">
      <c r="A107" s="4" t="n"/>
      <c r="B107" s="4" t="n"/>
      <c r="C107" s="5" t="n"/>
      <c r="D107" s="6" t="n"/>
      <c r="E107" s="5" t="n"/>
      <c r="F107" s="6" t="n"/>
      <c r="G107" s="7" t="str">
        <f>IF(C107="","",IF(ISNUMBER(E107),"Pago",IF(C107&lt;Resumo!$B$3,"Vencida",IF(C107-Resumo!$B$3&lt;=7,"Vence em 7 dias","A vencer"))))</f>
        <v/>
      </c>
      <c r="H107" s="8" t="str">
        <f>IF(OR(C107="",ISNUMBER(E107)),"",C107-Resumo!$B$3)</f>
        <v/>
      </c>
      <c r="I107" s="9" t="str">
        <f>IF(OR(NOT(ISNUMBER(E107)),NOT(ISNUMBER(F107))),"",MAX(0,F107-D107))</f>
        <v/>
      </c>
      <c r="J107" s="4" t="n"/>
    </row>
    <row r="108">
      <c r="A108" s="4" t="n"/>
      <c r="B108" s="4" t="n"/>
      <c r="C108" s="5" t="n"/>
      <c r="D108" s="6" t="n"/>
      <c r="E108" s="5" t="n"/>
      <c r="F108" s="6" t="n"/>
      <c r="G108" s="7" t="str">
        <f>IF(C108="","",IF(ISNUMBER(E108),"Pago",IF(C108&lt;Resumo!$B$3,"Vencida",IF(C108-Resumo!$B$3&lt;=7,"Vence em 7 dias","A vencer"))))</f>
        <v/>
      </c>
      <c r="H108" s="8" t="str">
        <f>IF(OR(C108="",ISNUMBER(E108)),"",C108-Resumo!$B$3)</f>
        <v/>
      </c>
      <c r="I108" s="9" t="str">
        <f>IF(OR(NOT(ISNUMBER(E108)),NOT(ISNUMBER(F108))),"",MAX(0,F108-D108))</f>
        <v/>
      </c>
      <c r="J108" s="4" t="n"/>
    </row>
    <row r="109">
      <c r="A109" s="4" t="n"/>
      <c r="B109" s="4" t="n"/>
      <c r="C109" s="5" t="n"/>
      <c r="D109" s="6" t="n"/>
      <c r="E109" s="5" t="n"/>
      <c r="F109" s="6" t="n"/>
      <c r="G109" s="7" t="str">
        <f>IF(C109="","",IF(ISNUMBER(E109),"Pago",IF(C109&lt;Resumo!$B$3,"Vencida",IF(C109-Resumo!$B$3&lt;=7,"Vence em 7 dias","A vencer"))))</f>
        <v/>
      </c>
      <c r="H109" s="8" t="str">
        <f>IF(OR(C109="",ISNUMBER(E109)),"",C109-Resumo!$B$3)</f>
        <v/>
      </c>
      <c r="I109" s="9" t="str">
        <f>IF(OR(NOT(ISNUMBER(E109)),NOT(ISNUMBER(F109))),"",MAX(0,F109-D109))</f>
        <v/>
      </c>
      <c r="J109" s="4" t="n"/>
    </row>
    <row r="110">
      <c r="A110" s="4" t="n"/>
      <c r="B110" s="4" t="n"/>
      <c r="C110" s="5" t="n"/>
      <c r="D110" s="6" t="n"/>
      <c r="E110" s="5" t="n"/>
      <c r="F110" s="6" t="n"/>
      <c r="G110" s="7" t="str">
        <f>IF(C110="","",IF(ISNUMBER(E110),"Pago",IF(C110&lt;Resumo!$B$3,"Vencida",IF(C110-Resumo!$B$3&lt;=7,"Vence em 7 dias","A vencer"))))</f>
        <v/>
      </c>
      <c r="H110" s="8" t="str">
        <f>IF(OR(C110="",ISNUMBER(E110)),"",C110-Resumo!$B$3)</f>
        <v/>
      </c>
      <c r="I110" s="9" t="str">
        <f>IF(OR(NOT(ISNUMBER(E110)),NOT(ISNUMBER(F110))),"",MAX(0,F110-D110))</f>
        <v/>
      </c>
      <c r="J110" s="4" t="n"/>
    </row>
    <row r="111">
      <c r="A111" s="4" t="n"/>
      <c r="B111" s="4" t="n"/>
      <c r="C111" s="5" t="n"/>
      <c r="D111" s="6" t="n"/>
      <c r="E111" s="5" t="n"/>
      <c r="F111" s="6" t="n"/>
      <c r="G111" s="7" t="str">
        <f>IF(C111="","",IF(ISNUMBER(E111),"Pago",IF(C111&lt;Resumo!$B$3,"Vencida",IF(C111-Resumo!$B$3&lt;=7,"Vence em 7 dias","A vencer"))))</f>
        <v/>
      </c>
      <c r="H111" s="8" t="str">
        <f>IF(OR(C111="",ISNUMBER(E111)),"",C111-Resumo!$B$3)</f>
        <v/>
      </c>
      <c r="I111" s="9" t="str">
        <f>IF(OR(NOT(ISNUMBER(E111)),NOT(ISNUMBER(F111))),"",MAX(0,F111-D111))</f>
        <v/>
      </c>
      <c r="J111" s="4" t="n"/>
    </row>
    <row r="112">
      <c r="A112" s="4" t="n"/>
      <c r="B112" s="4" t="n"/>
      <c r="C112" s="5" t="n"/>
      <c r="D112" s="6" t="n"/>
      <c r="E112" s="5" t="n"/>
      <c r="F112" s="6" t="n"/>
      <c r="G112" s="7" t="str">
        <f>IF(C112="","",IF(ISNUMBER(E112),"Pago",IF(C112&lt;Resumo!$B$3,"Vencida",IF(C112-Resumo!$B$3&lt;=7,"Vence em 7 dias","A vencer"))))</f>
        <v/>
      </c>
      <c r="H112" s="8" t="str">
        <f>IF(OR(C112="",ISNUMBER(E112)),"",C112-Resumo!$B$3)</f>
        <v/>
      </c>
      <c r="I112" s="9" t="str">
        <f>IF(OR(NOT(ISNUMBER(E112)),NOT(ISNUMBER(F112))),"",MAX(0,F112-D112))</f>
        <v/>
      </c>
      <c r="J112" s="4" t="n"/>
    </row>
    <row r="113">
      <c r="A113" s="4" t="n"/>
      <c r="B113" s="4" t="n"/>
      <c r="C113" s="5" t="n"/>
      <c r="D113" s="6" t="n"/>
      <c r="E113" s="5" t="n"/>
      <c r="F113" s="6" t="n"/>
      <c r="G113" s="7" t="str">
        <f>IF(C113="","",IF(ISNUMBER(E113),"Pago",IF(C113&lt;Resumo!$B$3,"Vencida",IF(C113-Resumo!$B$3&lt;=7,"Vence em 7 dias","A vencer"))))</f>
        <v/>
      </c>
      <c r="H113" s="8" t="str">
        <f>IF(OR(C113="",ISNUMBER(E113)),"",C113-Resumo!$B$3)</f>
        <v/>
      </c>
      <c r="I113" s="9" t="str">
        <f>IF(OR(NOT(ISNUMBER(E113)),NOT(ISNUMBER(F113))),"",MAX(0,F113-D113))</f>
        <v/>
      </c>
      <c r="J113" s="4" t="n"/>
    </row>
    <row r="114">
      <c r="A114" s="4" t="n"/>
      <c r="B114" s="4" t="n"/>
      <c r="C114" s="5" t="n"/>
      <c r="D114" s="6" t="n"/>
      <c r="E114" s="5" t="n"/>
      <c r="F114" s="6" t="n"/>
      <c r="G114" s="7" t="str">
        <f>IF(C114="","",IF(ISNUMBER(E114),"Pago",IF(C114&lt;Resumo!$B$3,"Vencida",IF(C114-Resumo!$B$3&lt;=7,"Vence em 7 dias","A vencer"))))</f>
        <v/>
      </c>
      <c r="H114" s="8" t="str">
        <f>IF(OR(C114="",ISNUMBER(E114)),"",C114-Resumo!$B$3)</f>
        <v/>
      </c>
      <c r="I114" s="9" t="str">
        <f>IF(OR(NOT(ISNUMBER(E114)),NOT(ISNUMBER(F114))),"",MAX(0,F114-D114))</f>
        <v/>
      </c>
      <c r="J114" s="4" t="n"/>
    </row>
    <row r="115">
      <c r="A115" s="4" t="n"/>
      <c r="B115" s="4" t="n"/>
      <c r="C115" s="5" t="n"/>
      <c r="D115" s="6" t="n"/>
      <c r="E115" s="5" t="n"/>
      <c r="F115" s="6" t="n"/>
      <c r="G115" s="7" t="str">
        <f>IF(C115="","",IF(ISNUMBER(E115),"Pago",IF(C115&lt;Resumo!$B$3,"Vencida",IF(C115-Resumo!$B$3&lt;=7,"Vence em 7 dias","A vencer"))))</f>
        <v/>
      </c>
      <c r="H115" s="8" t="str">
        <f>IF(OR(C115="",ISNUMBER(E115)),"",C115-Resumo!$B$3)</f>
        <v/>
      </c>
      <c r="I115" s="9" t="str">
        <f>IF(OR(NOT(ISNUMBER(E115)),NOT(ISNUMBER(F115))),"",MAX(0,F115-D115))</f>
        <v/>
      </c>
      <c r="J115" s="4" t="n"/>
    </row>
    <row r="116">
      <c r="A116" s="4" t="n"/>
      <c r="B116" s="4" t="n"/>
      <c r="C116" s="5" t="n"/>
      <c r="D116" s="6" t="n"/>
      <c r="E116" s="5" t="n"/>
      <c r="F116" s="6" t="n"/>
      <c r="G116" s="7" t="str">
        <f>IF(C116="","",IF(ISNUMBER(E116),"Pago",IF(C116&lt;Resumo!$B$3,"Vencida",IF(C116-Resumo!$B$3&lt;=7,"Vence em 7 dias","A vencer"))))</f>
        <v/>
      </c>
      <c r="H116" s="8" t="str">
        <f>IF(OR(C116="",ISNUMBER(E116)),"",C116-Resumo!$B$3)</f>
        <v/>
      </c>
      <c r="I116" s="9" t="str">
        <f>IF(OR(NOT(ISNUMBER(E116)),NOT(ISNUMBER(F116))),"",MAX(0,F116-D116))</f>
        <v/>
      </c>
      <c r="J116" s="4" t="n"/>
    </row>
    <row r="117">
      <c r="A117" s="4" t="n"/>
      <c r="B117" s="4" t="n"/>
      <c r="C117" s="5" t="n"/>
      <c r="D117" s="6" t="n"/>
      <c r="E117" s="5" t="n"/>
      <c r="F117" s="6" t="n"/>
      <c r="G117" s="7" t="str">
        <f>IF(C117="","",IF(ISNUMBER(E117),"Pago",IF(C117&lt;Resumo!$B$3,"Vencida",IF(C117-Resumo!$B$3&lt;=7,"Vence em 7 dias","A vencer"))))</f>
        <v/>
      </c>
      <c r="H117" s="8" t="str">
        <f>IF(OR(C117="",ISNUMBER(E117)),"",C117-Resumo!$B$3)</f>
        <v/>
      </c>
      <c r="I117" s="9" t="str">
        <f>IF(OR(NOT(ISNUMBER(E117)),NOT(ISNUMBER(F117))),"",MAX(0,F117-D117))</f>
        <v/>
      </c>
      <c r="J117" s="4" t="n"/>
    </row>
    <row r="118">
      <c r="A118" s="4" t="n"/>
      <c r="B118" s="4" t="n"/>
      <c r="C118" s="5" t="n"/>
      <c r="D118" s="6" t="n"/>
      <c r="E118" s="5" t="n"/>
      <c r="F118" s="6" t="n"/>
      <c r="G118" s="7" t="str">
        <f>IF(C118="","",IF(ISNUMBER(E118),"Pago",IF(C118&lt;Resumo!$B$3,"Vencida",IF(C118-Resumo!$B$3&lt;=7,"Vence em 7 dias","A vencer"))))</f>
        <v/>
      </c>
      <c r="H118" s="8" t="str">
        <f>IF(OR(C118="",ISNUMBER(E118)),"",C118-Resumo!$B$3)</f>
        <v/>
      </c>
      <c r="I118" s="9" t="str">
        <f>IF(OR(NOT(ISNUMBER(E118)),NOT(ISNUMBER(F118))),"",MAX(0,F118-D118))</f>
        <v/>
      </c>
      <c r="J118" s="4" t="n"/>
    </row>
    <row r="119">
      <c r="A119" s="4" t="n"/>
      <c r="B119" s="4" t="n"/>
      <c r="C119" s="5" t="n"/>
      <c r="D119" s="6" t="n"/>
      <c r="E119" s="5" t="n"/>
      <c r="F119" s="6" t="n"/>
      <c r="G119" s="7" t="str">
        <f>IF(C119="","",IF(ISNUMBER(E119),"Pago",IF(C119&lt;Resumo!$B$3,"Vencida",IF(C119-Resumo!$B$3&lt;=7,"Vence em 7 dias","A vencer"))))</f>
        <v/>
      </c>
      <c r="H119" s="8" t="str">
        <f>IF(OR(C119="",ISNUMBER(E119)),"",C119-Resumo!$B$3)</f>
        <v/>
      </c>
      <c r="I119" s="9" t="str">
        <f>IF(OR(NOT(ISNUMBER(E119)),NOT(ISNUMBER(F119))),"",MAX(0,F119-D119))</f>
        <v/>
      </c>
      <c r="J119" s="4" t="n"/>
    </row>
    <row r="120">
      <c r="A120" s="4" t="n"/>
      <c r="B120" s="4" t="n"/>
      <c r="C120" s="5" t="n"/>
      <c r="D120" s="6" t="n"/>
      <c r="E120" s="5" t="n"/>
      <c r="F120" s="6" t="n"/>
      <c r="G120" s="7" t="str">
        <f>IF(C120="","",IF(ISNUMBER(E120),"Pago",IF(C120&lt;Resumo!$B$3,"Vencida",IF(C120-Resumo!$B$3&lt;=7,"Vence em 7 dias","A vencer"))))</f>
        <v/>
      </c>
      <c r="H120" s="8" t="str">
        <f>IF(OR(C120="",ISNUMBER(E120)),"",C120-Resumo!$B$3)</f>
        <v/>
      </c>
      <c r="I120" s="9" t="str">
        <f>IF(OR(NOT(ISNUMBER(E120)),NOT(ISNUMBER(F120))),"",MAX(0,F120-D120))</f>
        <v/>
      </c>
      <c r="J120" s="4" t="n"/>
    </row>
    <row r="121">
      <c r="A121" s="4" t="n"/>
      <c r="B121" s="4" t="n"/>
      <c r="C121" s="5" t="n"/>
      <c r="D121" s="6" t="n"/>
      <c r="E121" s="5" t="n"/>
      <c r="F121" s="6" t="n"/>
      <c r="G121" s="7" t="str">
        <f>IF(C121="","",IF(ISNUMBER(E121),"Pago",IF(C121&lt;Resumo!$B$3,"Vencida",IF(C121-Resumo!$B$3&lt;=7,"Vence em 7 dias","A vencer"))))</f>
        <v/>
      </c>
      <c r="H121" s="8" t="str">
        <f>IF(OR(C121="",ISNUMBER(E121)),"",C121-Resumo!$B$3)</f>
        <v/>
      </c>
      <c r="I121" s="9" t="str">
        <f>IF(OR(NOT(ISNUMBER(E121)),NOT(ISNUMBER(F121))),"",MAX(0,F121-D121))</f>
        <v/>
      </c>
      <c r="J121" s="4" t="n"/>
    </row>
    <row r="122">
      <c r="A122" s="4" t="n"/>
      <c r="B122" s="4" t="n"/>
      <c r="C122" s="5" t="n"/>
      <c r="D122" s="6" t="n"/>
      <c r="E122" s="5" t="n"/>
      <c r="F122" s="6" t="n"/>
      <c r="G122" s="7" t="str">
        <f>IF(C122="","",IF(ISNUMBER(E122),"Pago",IF(C122&lt;Resumo!$B$3,"Vencida",IF(C122-Resumo!$B$3&lt;=7,"Vence em 7 dias","A vencer"))))</f>
        <v/>
      </c>
      <c r="H122" s="8" t="str">
        <f>IF(OR(C122="",ISNUMBER(E122)),"",C122-Resumo!$B$3)</f>
        <v/>
      </c>
      <c r="I122" s="9" t="str">
        <f>IF(OR(NOT(ISNUMBER(E122)),NOT(ISNUMBER(F122))),"",MAX(0,F122-D122))</f>
        <v/>
      </c>
      <c r="J122" s="4" t="n"/>
    </row>
    <row r="123">
      <c r="A123" s="4" t="n"/>
      <c r="B123" s="4" t="n"/>
      <c r="C123" s="5" t="n"/>
      <c r="D123" s="6" t="n"/>
      <c r="E123" s="5" t="n"/>
      <c r="F123" s="6" t="n"/>
      <c r="G123" s="7" t="str">
        <f>IF(C123="","",IF(ISNUMBER(E123),"Pago",IF(C123&lt;Resumo!$B$3,"Vencida",IF(C123-Resumo!$B$3&lt;=7,"Vence em 7 dias","A vencer"))))</f>
        <v/>
      </c>
      <c r="H123" s="8" t="str">
        <f>IF(OR(C123="",ISNUMBER(E123)),"",C123-Resumo!$B$3)</f>
        <v/>
      </c>
      <c r="I123" s="9" t="str">
        <f>IF(OR(NOT(ISNUMBER(E123)),NOT(ISNUMBER(F123))),"",MAX(0,F123-D123))</f>
        <v/>
      </c>
      <c r="J123" s="4" t="n"/>
    </row>
    <row r="124">
      <c r="A124" s="4" t="n"/>
      <c r="B124" s="4" t="n"/>
      <c r="C124" s="5" t="n"/>
      <c r="D124" s="6" t="n"/>
      <c r="E124" s="5" t="n"/>
      <c r="F124" s="6" t="n"/>
      <c r="G124" s="7" t="str">
        <f>IF(C124="","",IF(ISNUMBER(E124),"Pago",IF(C124&lt;Resumo!$B$3,"Vencida",IF(C124-Resumo!$B$3&lt;=7,"Vence em 7 dias","A vencer"))))</f>
        <v/>
      </c>
      <c r="H124" s="8" t="str">
        <f>IF(OR(C124="",ISNUMBER(E124)),"",C124-Resumo!$B$3)</f>
        <v/>
      </c>
      <c r="I124" s="9" t="str">
        <f>IF(OR(NOT(ISNUMBER(E124)),NOT(ISNUMBER(F124))),"",MAX(0,F124-D124))</f>
        <v/>
      </c>
      <c r="J124" s="4" t="n"/>
    </row>
    <row r="125">
      <c r="A125" s="4" t="n"/>
      <c r="B125" s="4" t="n"/>
      <c r="C125" s="5" t="n"/>
      <c r="D125" s="6" t="n"/>
      <c r="E125" s="5" t="n"/>
      <c r="F125" s="6" t="n"/>
      <c r="G125" s="7" t="str">
        <f>IF(C125="","",IF(ISNUMBER(E125),"Pago",IF(C125&lt;Resumo!$B$3,"Vencida",IF(C125-Resumo!$B$3&lt;=7,"Vence em 7 dias","A vencer"))))</f>
        <v/>
      </c>
      <c r="H125" s="8" t="str">
        <f>IF(OR(C125="",ISNUMBER(E125)),"",C125-Resumo!$B$3)</f>
        <v/>
      </c>
      <c r="I125" s="9" t="str">
        <f>IF(OR(NOT(ISNUMBER(E125)),NOT(ISNUMBER(F125))),"",MAX(0,F125-D125))</f>
        <v/>
      </c>
      <c r="J125" s="4" t="n"/>
    </row>
    <row r="126">
      <c r="A126" s="4" t="n"/>
      <c r="B126" s="4" t="n"/>
      <c r="C126" s="5" t="n"/>
      <c r="D126" s="6" t="n"/>
      <c r="E126" s="5" t="n"/>
      <c r="F126" s="6" t="n"/>
      <c r="G126" s="7" t="str">
        <f>IF(C126="","",IF(ISNUMBER(E126),"Pago",IF(C126&lt;Resumo!$B$3,"Vencida",IF(C126-Resumo!$B$3&lt;=7,"Vence em 7 dias","A vencer"))))</f>
        <v/>
      </c>
      <c r="H126" s="8" t="str">
        <f>IF(OR(C126="",ISNUMBER(E126)),"",C126-Resumo!$B$3)</f>
        <v/>
      </c>
      <c r="I126" s="9" t="str">
        <f>IF(OR(NOT(ISNUMBER(E126)),NOT(ISNUMBER(F126))),"",MAX(0,F126-D126))</f>
        <v/>
      </c>
      <c r="J126" s="4" t="n"/>
    </row>
    <row r="127">
      <c r="A127" s="4" t="n"/>
      <c r="B127" s="4" t="n"/>
      <c r="C127" s="5" t="n"/>
      <c r="D127" s="6" t="n"/>
      <c r="E127" s="5" t="n"/>
      <c r="F127" s="6" t="n"/>
      <c r="G127" s="7" t="str">
        <f>IF(C127="","",IF(ISNUMBER(E127),"Pago",IF(C127&lt;Resumo!$B$3,"Vencida",IF(C127-Resumo!$B$3&lt;=7,"Vence em 7 dias","A vencer"))))</f>
        <v/>
      </c>
      <c r="H127" s="8" t="str">
        <f>IF(OR(C127="",ISNUMBER(E127)),"",C127-Resumo!$B$3)</f>
        <v/>
      </c>
      <c r="I127" s="9" t="str">
        <f>IF(OR(NOT(ISNUMBER(E127)),NOT(ISNUMBER(F127))),"",MAX(0,F127-D127))</f>
        <v/>
      </c>
      <c r="J127" s="4" t="n"/>
    </row>
    <row r="128">
      <c r="A128" s="4" t="n"/>
      <c r="B128" s="4" t="n"/>
      <c r="C128" s="5" t="n"/>
      <c r="D128" s="6" t="n"/>
      <c r="E128" s="5" t="n"/>
      <c r="F128" s="6" t="n"/>
      <c r="G128" s="7" t="str">
        <f>IF(C128="","",IF(ISNUMBER(E128),"Pago",IF(C128&lt;Resumo!$B$3,"Vencida",IF(C128-Resumo!$B$3&lt;=7,"Vence em 7 dias","A vencer"))))</f>
        <v/>
      </c>
      <c r="H128" s="8" t="str">
        <f>IF(OR(C128="",ISNUMBER(E128)),"",C128-Resumo!$B$3)</f>
        <v/>
      </c>
      <c r="I128" s="9" t="str">
        <f>IF(OR(NOT(ISNUMBER(E128)),NOT(ISNUMBER(F128))),"",MAX(0,F128-D128))</f>
        <v/>
      </c>
      <c r="J128" s="4" t="n"/>
    </row>
    <row r="129">
      <c r="A129" s="4" t="n"/>
      <c r="B129" s="4" t="n"/>
      <c r="C129" s="5" t="n"/>
      <c r="D129" s="6" t="n"/>
      <c r="E129" s="5" t="n"/>
      <c r="F129" s="6" t="n"/>
      <c r="G129" s="7" t="str">
        <f>IF(C129="","",IF(ISNUMBER(E129),"Pago",IF(C129&lt;Resumo!$B$3,"Vencida",IF(C129-Resumo!$B$3&lt;=7,"Vence em 7 dias","A vencer"))))</f>
        <v/>
      </c>
      <c r="H129" s="8" t="str">
        <f>IF(OR(C129="",ISNUMBER(E129)),"",C129-Resumo!$B$3)</f>
        <v/>
      </c>
      <c r="I129" s="9" t="str">
        <f>IF(OR(NOT(ISNUMBER(E129)),NOT(ISNUMBER(F129))),"",MAX(0,F129-D129))</f>
        <v/>
      </c>
      <c r="J129" s="4" t="n"/>
    </row>
    <row r="130">
      <c r="A130" s="4" t="n"/>
      <c r="B130" s="4" t="n"/>
      <c r="C130" s="5" t="n"/>
      <c r="D130" s="6" t="n"/>
      <c r="E130" s="5" t="n"/>
      <c r="F130" s="6" t="n"/>
      <c r="G130" s="7" t="str">
        <f>IF(C130="","",IF(ISNUMBER(E130),"Pago",IF(C130&lt;Resumo!$B$3,"Vencida",IF(C130-Resumo!$B$3&lt;=7,"Vence em 7 dias","A vencer"))))</f>
        <v/>
      </c>
      <c r="H130" s="8" t="str">
        <f>IF(OR(C130="",ISNUMBER(E130)),"",C130-Resumo!$B$3)</f>
        <v/>
      </c>
      <c r="I130" s="9" t="str">
        <f>IF(OR(NOT(ISNUMBER(E130)),NOT(ISNUMBER(F130))),"",MAX(0,F130-D130))</f>
        <v/>
      </c>
      <c r="J130" s="4" t="n"/>
    </row>
    <row r="131">
      <c r="A131" s="4" t="n"/>
      <c r="B131" s="4" t="n"/>
      <c r="C131" s="5" t="n"/>
      <c r="D131" s="6" t="n"/>
      <c r="E131" s="5" t="n"/>
      <c r="F131" s="6" t="n"/>
      <c r="G131" s="7" t="str">
        <f>IF(C131="","",IF(ISNUMBER(E131),"Pago",IF(C131&lt;Resumo!$B$3,"Vencida",IF(C131-Resumo!$B$3&lt;=7,"Vence em 7 dias","A vencer"))))</f>
        <v/>
      </c>
      <c r="H131" s="8" t="str">
        <f>IF(OR(C131="",ISNUMBER(E131)),"",C131-Resumo!$B$3)</f>
        <v/>
      </c>
      <c r="I131" s="9" t="str">
        <f>IF(OR(NOT(ISNUMBER(E131)),NOT(ISNUMBER(F131))),"",MAX(0,F131-D131))</f>
        <v/>
      </c>
      <c r="J131" s="4" t="n"/>
    </row>
    <row r="132">
      <c r="A132" s="4" t="n"/>
      <c r="B132" s="4" t="n"/>
      <c r="C132" s="5" t="n"/>
      <c r="D132" s="6" t="n"/>
      <c r="E132" s="5" t="n"/>
      <c r="F132" s="6" t="n"/>
      <c r="G132" s="7" t="str">
        <f>IF(C132="","",IF(ISNUMBER(E132),"Pago",IF(C132&lt;Resumo!$B$3,"Vencida",IF(C132-Resumo!$B$3&lt;=7,"Vence em 7 dias","A vencer"))))</f>
        <v/>
      </c>
      <c r="H132" s="8" t="str">
        <f>IF(OR(C132="",ISNUMBER(E132)),"",C132-Resumo!$B$3)</f>
        <v/>
      </c>
      <c r="I132" s="9" t="str">
        <f>IF(OR(NOT(ISNUMBER(E132)),NOT(ISNUMBER(F132))),"",MAX(0,F132-D132))</f>
        <v/>
      </c>
      <c r="J132" s="4" t="n"/>
    </row>
    <row r="133">
      <c r="A133" s="4" t="n"/>
      <c r="B133" s="4" t="n"/>
      <c r="C133" s="5" t="n"/>
      <c r="D133" s="6" t="n"/>
      <c r="E133" s="5" t="n"/>
      <c r="F133" s="6" t="n"/>
      <c r="G133" s="7" t="str">
        <f>IF(C133="","",IF(ISNUMBER(E133),"Pago",IF(C133&lt;Resumo!$B$3,"Vencida",IF(C133-Resumo!$B$3&lt;=7,"Vence em 7 dias","A vencer"))))</f>
        <v/>
      </c>
      <c r="H133" s="8" t="str">
        <f>IF(OR(C133="",ISNUMBER(E133)),"",C133-Resumo!$B$3)</f>
        <v/>
      </c>
      <c r="I133" s="9" t="str">
        <f>IF(OR(NOT(ISNUMBER(E133)),NOT(ISNUMBER(F133))),"",MAX(0,F133-D133))</f>
        <v/>
      </c>
      <c r="J133" s="4" t="n"/>
    </row>
    <row r="134">
      <c r="A134" s="4" t="n"/>
      <c r="B134" s="4" t="n"/>
      <c r="C134" s="5" t="n"/>
      <c r="D134" s="6" t="n"/>
      <c r="E134" s="5" t="n"/>
      <c r="F134" s="6" t="n"/>
      <c r="G134" s="7" t="str">
        <f>IF(C134="","",IF(ISNUMBER(E134),"Pago",IF(C134&lt;Resumo!$B$3,"Vencida",IF(C134-Resumo!$B$3&lt;=7,"Vence em 7 dias","A vencer"))))</f>
        <v/>
      </c>
      <c r="H134" s="8" t="str">
        <f>IF(OR(C134="",ISNUMBER(E134)),"",C134-Resumo!$B$3)</f>
        <v/>
      </c>
      <c r="I134" s="9" t="str">
        <f>IF(OR(NOT(ISNUMBER(E134)),NOT(ISNUMBER(F134))),"",MAX(0,F134-D134))</f>
        <v/>
      </c>
      <c r="J134" s="4" t="n"/>
    </row>
    <row r="135">
      <c r="A135" s="4" t="n"/>
      <c r="B135" s="4" t="n"/>
      <c r="C135" s="5" t="n"/>
      <c r="D135" s="6" t="n"/>
      <c r="E135" s="5" t="n"/>
      <c r="F135" s="6" t="n"/>
      <c r="G135" s="7" t="str">
        <f>IF(C135="","",IF(ISNUMBER(E135),"Pago",IF(C135&lt;Resumo!$B$3,"Vencida",IF(C135-Resumo!$B$3&lt;=7,"Vence em 7 dias","A vencer"))))</f>
        <v/>
      </c>
      <c r="H135" s="8" t="str">
        <f>IF(OR(C135="",ISNUMBER(E135)),"",C135-Resumo!$B$3)</f>
        <v/>
      </c>
      <c r="I135" s="9" t="str">
        <f>IF(OR(NOT(ISNUMBER(E135)),NOT(ISNUMBER(F135))),"",MAX(0,F135-D135))</f>
        <v/>
      </c>
      <c r="J135" s="4" t="n"/>
    </row>
    <row r="136">
      <c r="A136" s="4" t="n"/>
      <c r="B136" s="4" t="n"/>
      <c r="C136" s="5" t="n"/>
      <c r="D136" s="6" t="n"/>
      <c r="E136" s="5" t="n"/>
      <c r="F136" s="6" t="n"/>
      <c r="G136" s="7" t="str">
        <f>IF(C136="","",IF(ISNUMBER(E136),"Pago",IF(C136&lt;Resumo!$B$3,"Vencida",IF(C136-Resumo!$B$3&lt;=7,"Vence em 7 dias","A vencer"))))</f>
        <v/>
      </c>
      <c r="H136" s="8" t="str">
        <f>IF(OR(C136="",ISNUMBER(E136)),"",C136-Resumo!$B$3)</f>
        <v/>
      </c>
      <c r="I136" s="9" t="str">
        <f>IF(OR(NOT(ISNUMBER(E136)),NOT(ISNUMBER(F136))),"",MAX(0,F136-D136))</f>
        <v/>
      </c>
      <c r="J136" s="4" t="n"/>
    </row>
    <row r="137">
      <c r="A137" s="4" t="n"/>
      <c r="B137" s="4" t="n"/>
      <c r="C137" s="5" t="n"/>
      <c r="D137" s="6" t="n"/>
      <c r="E137" s="5" t="n"/>
      <c r="F137" s="6" t="n"/>
      <c r="G137" s="7" t="str">
        <f>IF(C137="","",IF(ISNUMBER(E137),"Pago",IF(C137&lt;Resumo!$B$3,"Vencida",IF(C137-Resumo!$B$3&lt;=7,"Vence em 7 dias","A vencer"))))</f>
        <v/>
      </c>
      <c r="H137" s="8" t="str">
        <f>IF(OR(C137="",ISNUMBER(E137)),"",C137-Resumo!$B$3)</f>
        <v/>
      </c>
      <c r="I137" s="9" t="str">
        <f>IF(OR(NOT(ISNUMBER(E137)),NOT(ISNUMBER(F137))),"",MAX(0,F137-D137))</f>
        <v/>
      </c>
      <c r="J137" s="4" t="n"/>
    </row>
    <row r="138">
      <c r="A138" s="4" t="n"/>
      <c r="B138" s="4" t="n"/>
      <c r="C138" s="5" t="n"/>
      <c r="D138" s="6" t="n"/>
      <c r="E138" s="5" t="n"/>
      <c r="F138" s="6" t="n"/>
      <c r="G138" s="7" t="str">
        <f>IF(C138="","",IF(ISNUMBER(E138),"Pago",IF(C138&lt;Resumo!$B$3,"Vencida",IF(C138-Resumo!$B$3&lt;=7,"Vence em 7 dias","A vencer"))))</f>
        <v/>
      </c>
      <c r="H138" s="8" t="str">
        <f>IF(OR(C138="",ISNUMBER(E138)),"",C138-Resumo!$B$3)</f>
        <v/>
      </c>
      <c r="I138" s="9" t="str">
        <f>IF(OR(NOT(ISNUMBER(E138)),NOT(ISNUMBER(F138))),"",MAX(0,F138-D138))</f>
        <v/>
      </c>
      <c r="J138" s="4" t="n"/>
    </row>
    <row r="139">
      <c r="A139" s="4" t="n"/>
      <c r="B139" s="4" t="n"/>
      <c r="C139" s="5" t="n"/>
      <c r="D139" s="6" t="n"/>
      <c r="E139" s="5" t="n"/>
      <c r="F139" s="6" t="n"/>
      <c r="G139" s="7" t="str">
        <f>IF(C139="","",IF(ISNUMBER(E139),"Pago",IF(C139&lt;Resumo!$B$3,"Vencida",IF(C139-Resumo!$B$3&lt;=7,"Vence em 7 dias","A vencer"))))</f>
        <v/>
      </c>
      <c r="H139" s="8" t="str">
        <f>IF(OR(C139="",ISNUMBER(E139)),"",C139-Resumo!$B$3)</f>
        <v/>
      </c>
      <c r="I139" s="9" t="str">
        <f>IF(OR(NOT(ISNUMBER(E139)),NOT(ISNUMBER(F139))),"",MAX(0,F139-D139))</f>
        <v/>
      </c>
      <c r="J139" s="4" t="n"/>
    </row>
    <row r="140">
      <c r="A140" s="4" t="n"/>
      <c r="B140" s="4" t="n"/>
      <c r="C140" s="5" t="n"/>
      <c r="D140" s="6" t="n"/>
      <c r="E140" s="5" t="n"/>
      <c r="F140" s="6" t="n"/>
      <c r="G140" s="7" t="str">
        <f>IF(C140="","",IF(ISNUMBER(E140),"Pago",IF(C140&lt;Resumo!$B$3,"Vencida",IF(C140-Resumo!$B$3&lt;=7,"Vence em 7 dias","A vencer"))))</f>
        <v/>
      </c>
      <c r="H140" s="8" t="str">
        <f>IF(OR(C140="",ISNUMBER(E140)),"",C140-Resumo!$B$3)</f>
        <v/>
      </c>
      <c r="I140" s="9" t="str">
        <f>IF(OR(NOT(ISNUMBER(E140)),NOT(ISNUMBER(F140))),"",MAX(0,F140-D140))</f>
        <v/>
      </c>
      <c r="J140" s="4" t="n"/>
    </row>
    <row r="141">
      <c r="A141" s="4" t="n"/>
      <c r="B141" s="4" t="n"/>
      <c r="C141" s="5" t="n"/>
      <c r="D141" s="6" t="n"/>
      <c r="E141" s="5" t="n"/>
      <c r="F141" s="6" t="n"/>
      <c r="G141" s="7" t="str">
        <f>IF(C141="","",IF(ISNUMBER(E141),"Pago",IF(C141&lt;Resumo!$B$3,"Vencida",IF(C141-Resumo!$B$3&lt;=7,"Vence em 7 dias","A vencer"))))</f>
        <v/>
      </c>
      <c r="H141" s="8" t="str">
        <f>IF(OR(C141="",ISNUMBER(E141)),"",C141-Resumo!$B$3)</f>
        <v/>
      </c>
      <c r="I141" s="9" t="str">
        <f>IF(OR(NOT(ISNUMBER(E141)),NOT(ISNUMBER(F141))),"",MAX(0,F141-D141))</f>
        <v/>
      </c>
      <c r="J141" s="4" t="n"/>
    </row>
    <row r="142">
      <c r="A142" s="4" t="n"/>
      <c r="B142" s="4" t="n"/>
      <c r="C142" s="5" t="n"/>
      <c r="D142" s="6" t="n"/>
      <c r="E142" s="5" t="n"/>
      <c r="F142" s="6" t="n"/>
      <c r="G142" s="7" t="str">
        <f>IF(C142="","",IF(ISNUMBER(E142),"Pago",IF(C142&lt;Resumo!$B$3,"Vencida",IF(C142-Resumo!$B$3&lt;=7,"Vence em 7 dias","A vencer"))))</f>
        <v/>
      </c>
      <c r="H142" s="8" t="str">
        <f>IF(OR(C142="",ISNUMBER(E142)),"",C142-Resumo!$B$3)</f>
        <v/>
      </c>
      <c r="I142" s="9" t="str">
        <f>IF(OR(NOT(ISNUMBER(E142)),NOT(ISNUMBER(F142))),"",MAX(0,F142-D142))</f>
        <v/>
      </c>
      <c r="J142" s="4" t="n"/>
    </row>
    <row r="143">
      <c r="A143" s="4" t="n"/>
      <c r="B143" s="4" t="n"/>
      <c r="C143" s="5" t="n"/>
      <c r="D143" s="6" t="n"/>
      <c r="E143" s="5" t="n"/>
      <c r="F143" s="6" t="n"/>
      <c r="G143" s="7" t="str">
        <f>IF(C143="","",IF(ISNUMBER(E143),"Pago",IF(C143&lt;Resumo!$B$3,"Vencida",IF(C143-Resumo!$B$3&lt;=7,"Vence em 7 dias","A vencer"))))</f>
        <v/>
      </c>
      <c r="H143" s="8" t="str">
        <f>IF(OR(C143="",ISNUMBER(E143)),"",C143-Resumo!$B$3)</f>
        <v/>
      </c>
      <c r="I143" s="9" t="str">
        <f>IF(OR(NOT(ISNUMBER(E143)),NOT(ISNUMBER(F143))),"",MAX(0,F143-D143))</f>
        <v/>
      </c>
      <c r="J143" s="4" t="n"/>
    </row>
    <row r="144">
      <c r="A144" s="4" t="n"/>
      <c r="B144" s="4" t="n"/>
      <c r="C144" s="5" t="n"/>
      <c r="D144" s="6" t="n"/>
      <c r="E144" s="5" t="n"/>
      <c r="F144" s="6" t="n"/>
      <c r="G144" s="7" t="str">
        <f>IF(C144="","",IF(ISNUMBER(E144),"Pago",IF(C144&lt;Resumo!$B$3,"Vencida",IF(C144-Resumo!$B$3&lt;=7,"Vence em 7 dias","A vencer"))))</f>
        <v/>
      </c>
      <c r="H144" s="8" t="str">
        <f>IF(OR(C144="",ISNUMBER(E144)),"",C144-Resumo!$B$3)</f>
        <v/>
      </c>
      <c r="I144" s="9" t="str">
        <f>IF(OR(NOT(ISNUMBER(E144)),NOT(ISNUMBER(F144))),"",MAX(0,F144-D144))</f>
        <v/>
      </c>
      <c r="J144" s="4" t="n"/>
    </row>
    <row r="145">
      <c r="A145" s="4" t="n"/>
      <c r="B145" s="4" t="n"/>
      <c r="C145" s="5" t="n"/>
      <c r="D145" s="6" t="n"/>
      <c r="E145" s="5" t="n"/>
      <c r="F145" s="6" t="n"/>
      <c r="G145" s="7" t="str">
        <f>IF(C145="","",IF(ISNUMBER(E145),"Pago",IF(C145&lt;Resumo!$B$3,"Vencida",IF(C145-Resumo!$B$3&lt;=7,"Vence em 7 dias","A vencer"))))</f>
        <v/>
      </c>
      <c r="H145" s="8" t="str">
        <f>IF(OR(C145="",ISNUMBER(E145)),"",C145-Resumo!$B$3)</f>
        <v/>
      </c>
      <c r="I145" s="9" t="str">
        <f>IF(OR(NOT(ISNUMBER(E145)),NOT(ISNUMBER(F145))),"",MAX(0,F145-D145))</f>
        <v/>
      </c>
      <c r="J145" s="4" t="n"/>
    </row>
    <row r="146">
      <c r="A146" s="4" t="n"/>
      <c r="B146" s="4" t="n"/>
      <c r="C146" s="5" t="n"/>
      <c r="D146" s="6" t="n"/>
      <c r="E146" s="5" t="n"/>
      <c r="F146" s="6" t="n"/>
      <c r="G146" s="7" t="str">
        <f>IF(C146="","",IF(ISNUMBER(E146),"Pago",IF(C146&lt;Resumo!$B$3,"Vencida",IF(C146-Resumo!$B$3&lt;=7,"Vence em 7 dias","A vencer"))))</f>
        <v/>
      </c>
      <c r="H146" s="8" t="str">
        <f>IF(OR(C146="",ISNUMBER(E146)),"",C146-Resumo!$B$3)</f>
        <v/>
      </c>
      <c r="I146" s="9" t="str">
        <f>IF(OR(NOT(ISNUMBER(E146)),NOT(ISNUMBER(F146))),"",MAX(0,F146-D146))</f>
        <v/>
      </c>
      <c r="J146" s="4" t="n"/>
    </row>
    <row r="147">
      <c r="A147" s="4" t="n"/>
      <c r="B147" s="4" t="n"/>
      <c r="C147" s="5" t="n"/>
      <c r="D147" s="6" t="n"/>
      <c r="E147" s="5" t="n"/>
      <c r="F147" s="6" t="n"/>
      <c r="G147" s="7" t="str">
        <f>IF(C147="","",IF(ISNUMBER(E147),"Pago",IF(C147&lt;Resumo!$B$3,"Vencida",IF(C147-Resumo!$B$3&lt;=7,"Vence em 7 dias","A vencer"))))</f>
        <v/>
      </c>
      <c r="H147" s="8" t="str">
        <f>IF(OR(C147="",ISNUMBER(E147)),"",C147-Resumo!$B$3)</f>
        <v/>
      </c>
      <c r="I147" s="9" t="str">
        <f>IF(OR(NOT(ISNUMBER(E147)),NOT(ISNUMBER(F147))),"",MAX(0,F147-D147))</f>
        <v/>
      </c>
      <c r="J147" s="4" t="n"/>
    </row>
    <row r="148">
      <c r="A148" s="4" t="n"/>
      <c r="B148" s="4" t="n"/>
      <c r="C148" s="5" t="n"/>
      <c r="D148" s="6" t="n"/>
      <c r="E148" s="5" t="n"/>
      <c r="F148" s="6" t="n"/>
      <c r="G148" s="7" t="str">
        <f>IF(C148="","",IF(ISNUMBER(E148),"Pago",IF(C148&lt;Resumo!$B$3,"Vencida",IF(C148-Resumo!$B$3&lt;=7,"Vence em 7 dias","A vencer"))))</f>
        <v/>
      </c>
      <c r="H148" s="8" t="str">
        <f>IF(OR(C148="",ISNUMBER(E148)),"",C148-Resumo!$B$3)</f>
        <v/>
      </c>
      <c r="I148" s="9" t="str">
        <f>IF(OR(NOT(ISNUMBER(E148)),NOT(ISNUMBER(F148))),"",MAX(0,F148-D148))</f>
        <v/>
      </c>
      <c r="J148" s="4" t="n"/>
    </row>
    <row r="149">
      <c r="A149" s="4" t="n"/>
      <c r="B149" s="4" t="n"/>
      <c r="C149" s="5" t="n"/>
      <c r="D149" s="6" t="n"/>
      <c r="E149" s="5" t="n"/>
      <c r="F149" s="6" t="n"/>
      <c r="G149" s="7" t="str">
        <f>IF(C149="","",IF(ISNUMBER(E149),"Pago",IF(C149&lt;Resumo!$B$3,"Vencida",IF(C149-Resumo!$B$3&lt;=7,"Vence em 7 dias","A vencer"))))</f>
        <v/>
      </c>
      <c r="H149" s="8" t="str">
        <f>IF(OR(C149="",ISNUMBER(E149)),"",C149-Resumo!$B$3)</f>
        <v/>
      </c>
      <c r="I149" s="9" t="str">
        <f>IF(OR(NOT(ISNUMBER(E149)),NOT(ISNUMBER(F149))),"",MAX(0,F149-D149))</f>
        <v/>
      </c>
      <c r="J149" s="4" t="n"/>
    </row>
    <row r="150">
      <c r="A150" s="4" t="n"/>
      <c r="B150" s="4" t="n"/>
      <c r="C150" s="5" t="n"/>
      <c r="D150" s="6" t="n"/>
      <c r="E150" s="5" t="n"/>
      <c r="F150" s="6" t="n"/>
      <c r="G150" s="7" t="str">
        <f>IF(C150="","",IF(ISNUMBER(E150),"Pago",IF(C150&lt;Resumo!$B$3,"Vencida",IF(C150-Resumo!$B$3&lt;=7,"Vence em 7 dias","A vencer"))))</f>
        <v/>
      </c>
      <c r="H150" s="8" t="str">
        <f>IF(OR(C150="",ISNUMBER(E150)),"",C150-Resumo!$B$3)</f>
        <v/>
      </c>
      <c r="I150" s="9" t="str">
        <f>IF(OR(NOT(ISNUMBER(E150)),NOT(ISNUMBER(F150))),"",MAX(0,F150-D150))</f>
        <v/>
      </c>
      <c r="J150" s="4" t="n"/>
    </row>
    <row r="151">
      <c r="A151" s="4" t="n"/>
      <c r="B151" s="4" t="n"/>
      <c r="C151" s="5" t="n"/>
      <c r="D151" s="6" t="n"/>
      <c r="E151" s="5" t="n"/>
      <c r="F151" s="6" t="n"/>
      <c r="G151" s="7" t="str">
        <f>IF(C151="","",IF(ISNUMBER(E151),"Pago",IF(C151&lt;Resumo!$B$3,"Vencida",IF(C151-Resumo!$B$3&lt;=7,"Vence em 7 dias","A vencer"))))</f>
        <v/>
      </c>
      <c r="H151" s="8" t="str">
        <f>IF(OR(C151="",ISNUMBER(E151)),"",C151-Resumo!$B$3)</f>
        <v/>
      </c>
      <c r="I151" s="9" t="str">
        <f>IF(OR(NOT(ISNUMBER(E151)),NOT(ISNUMBER(F151))),"",MAX(0,F151-D151))</f>
        <v/>
      </c>
      <c r="J151" s="4" t="n"/>
    </row>
    <row r="152">
      <c r="A152" s="4" t="n"/>
      <c r="B152" s="4" t="n"/>
      <c r="C152" s="5" t="n"/>
      <c r="D152" s="6" t="n"/>
      <c r="E152" s="5" t="n"/>
      <c r="F152" s="6" t="n"/>
      <c r="G152" s="7" t="str">
        <f>IF(C152="","",IF(ISNUMBER(E152),"Pago",IF(C152&lt;Resumo!$B$3,"Vencida",IF(C152-Resumo!$B$3&lt;=7,"Vence em 7 dias","A vencer"))))</f>
        <v/>
      </c>
      <c r="H152" s="8" t="str">
        <f>IF(OR(C152="",ISNUMBER(E152)),"",C152-Resumo!$B$3)</f>
        <v/>
      </c>
      <c r="I152" s="9" t="str">
        <f>IF(OR(NOT(ISNUMBER(E152)),NOT(ISNUMBER(F152))),"",MAX(0,F152-D152))</f>
        <v/>
      </c>
      <c r="J152" s="4" t="n"/>
    </row>
    <row r="153">
      <c r="A153" s="4" t="n"/>
      <c r="B153" s="4" t="n"/>
      <c r="C153" s="5" t="n"/>
      <c r="D153" s="6" t="n"/>
      <c r="E153" s="5" t="n"/>
      <c r="F153" s="6" t="n"/>
      <c r="G153" s="7" t="str">
        <f>IF(C153="","",IF(ISNUMBER(E153),"Pago",IF(C153&lt;Resumo!$B$3,"Vencida",IF(C153-Resumo!$B$3&lt;=7,"Vence em 7 dias","A vencer"))))</f>
        <v/>
      </c>
      <c r="H153" s="8" t="str">
        <f>IF(OR(C153="",ISNUMBER(E153)),"",C153-Resumo!$B$3)</f>
        <v/>
      </c>
      <c r="I153" s="9" t="str">
        <f>IF(OR(NOT(ISNUMBER(E153)),NOT(ISNUMBER(F153))),"",MAX(0,F153-D153))</f>
        <v/>
      </c>
      <c r="J153" s="4" t="n"/>
    </row>
    <row r="154">
      <c r="A154" s="4" t="n"/>
      <c r="B154" s="4" t="n"/>
      <c r="C154" s="5" t="n"/>
      <c r="D154" s="6" t="n"/>
      <c r="E154" s="5" t="n"/>
      <c r="F154" s="6" t="n"/>
      <c r="G154" s="7" t="str">
        <f>IF(C154="","",IF(ISNUMBER(E154),"Pago",IF(C154&lt;Resumo!$B$3,"Vencida",IF(C154-Resumo!$B$3&lt;=7,"Vence em 7 dias","A vencer"))))</f>
        <v/>
      </c>
      <c r="H154" s="8" t="str">
        <f>IF(OR(C154="",ISNUMBER(E154)),"",C154-Resumo!$B$3)</f>
        <v/>
      </c>
      <c r="I154" s="9" t="str">
        <f>IF(OR(NOT(ISNUMBER(E154)),NOT(ISNUMBER(F154))),"",MAX(0,F154-D154))</f>
        <v/>
      </c>
      <c r="J154" s="4" t="n"/>
    </row>
    <row r="155">
      <c r="A155" s="4" t="n"/>
      <c r="B155" s="4" t="n"/>
      <c r="C155" s="5" t="n"/>
      <c r="D155" s="6" t="n"/>
      <c r="E155" s="5" t="n"/>
      <c r="F155" s="6" t="n"/>
      <c r="G155" s="7" t="str">
        <f>IF(C155="","",IF(ISNUMBER(E155),"Pago",IF(C155&lt;Resumo!$B$3,"Vencida",IF(C155-Resumo!$B$3&lt;=7,"Vence em 7 dias","A vencer"))))</f>
        <v/>
      </c>
      <c r="H155" s="8" t="str">
        <f>IF(OR(C155="",ISNUMBER(E155)),"",C155-Resumo!$B$3)</f>
        <v/>
      </c>
      <c r="I155" s="9" t="str">
        <f>IF(OR(NOT(ISNUMBER(E155)),NOT(ISNUMBER(F155))),"",MAX(0,F155-D155))</f>
        <v/>
      </c>
      <c r="J155" s="4" t="n"/>
    </row>
    <row r="156">
      <c r="A156" s="4" t="n"/>
      <c r="B156" s="4" t="n"/>
      <c r="C156" s="5" t="n"/>
      <c r="D156" s="6" t="n"/>
      <c r="E156" s="5" t="n"/>
      <c r="F156" s="6" t="n"/>
      <c r="G156" s="7" t="str">
        <f>IF(C156="","",IF(ISNUMBER(E156),"Pago",IF(C156&lt;Resumo!$B$3,"Vencida",IF(C156-Resumo!$B$3&lt;=7,"Vence em 7 dias","A vencer"))))</f>
        <v/>
      </c>
      <c r="H156" s="8" t="str">
        <f>IF(OR(C156="",ISNUMBER(E156)),"",C156-Resumo!$B$3)</f>
        <v/>
      </c>
      <c r="I156" s="9" t="str">
        <f>IF(OR(NOT(ISNUMBER(E156)),NOT(ISNUMBER(F156))),"",MAX(0,F156-D156))</f>
        <v/>
      </c>
      <c r="J156" s="4" t="n"/>
    </row>
    <row r="157">
      <c r="A157" s="4" t="n"/>
      <c r="B157" s="4" t="n"/>
      <c r="C157" s="5" t="n"/>
      <c r="D157" s="6" t="n"/>
      <c r="E157" s="5" t="n"/>
      <c r="F157" s="6" t="n"/>
      <c r="G157" s="7" t="str">
        <f>IF(C157="","",IF(ISNUMBER(E157),"Pago",IF(C157&lt;Resumo!$B$3,"Vencida",IF(C157-Resumo!$B$3&lt;=7,"Vence em 7 dias","A vencer"))))</f>
        <v/>
      </c>
      <c r="H157" s="8" t="str">
        <f>IF(OR(C157="",ISNUMBER(E157)),"",C157-Resumo!$B$3)</f>
        <v/>
      </c>
      <c r="I157" s="9" t="str">
        <f>IF(OR(NOT(ISNUMBER(E157)),NOT(ISNUMBER(F157))),"",MAX(0,F157-D157))</f>
        <v/>
      </c>
      <c r="J157" s="4" t="n"/>
    </row>
    <row r="158">
      <c r="A158" s="4" t="n"/>
      <c r="B158" s="4" t="n"/>
      <c r="C158" s="5" t="n"/>
      <c r="D158" s="6" t="n"/>
      <c r="E158" s="5" t="n"/>
      <c r="F158" s="6" t="n"/>
      <c r="G158" s="7" t="str">
        <f>IF(C158="","",IF(ISNUMBER(E158),"Pago",IF(C158&lt;Resumo!$B$3,"Vencida",IF(C158-Resumo!$B$3&lt;=7,"Vence em 7 dias","A vencer"))))</f>
        <v/>
      </c>
      <c r="H158" s="8" t="str">
        <f>IF(OR(C158="",ISNUMBER(E158)),"",C158-Resumo!$B$3)</f>
        <v/>
      </c>
      <c r="I158" s="9" t="str">
        <f>IF(OR(NOT(ISNUMBER(E158)),NOT(ISNUMBER(F158))),"",MAX(0,F158-D158))</f>
        <v/>
      </c>
      <c r="J158" s="4" t="n"/>
    </row>
    <row r="159">
      <c r="A159" s="4" t="n"/>
      <c r="B159" s="4" t="n"/>
      <c r="C159" s="5" t="n"/>
      <c r="D159" s="6" t="n"/>
      <c r="E159" s="5" t="n"/>
      <c r="F159" s="6" t="n"/>
      <c r="G159" s="7" t="str">
        <f>IF(C159="","",IF(ISNUMBER(E159),"Pago",IF(C159&lt;Resumo!$B$3,"Vencida",IF(C159-Resumo!$B$3&lt;=7,"Vence em 7 dias","A vencer"))))</f>
        <v/>
      </c>
      <c r="H159" s="8" t="str">
        <f>IF(OR(C159="",ISNUMBER(E159)),"",C159-Resumo!$B$3)</f>
        <v/>
      </c>
      <c r="I159" s="9" t="str">
        <f>IF(OR(NOT(ISNUMBER(E159)),NOT(ISNUMBER(F159))),"",MAX(0,F159-D159))</f>
        <v/>
      </c>
      <c r="J159" s="4" t="n"/>
    </row>
    <row r="160">
      <c r="A160" s="4" t="n"/>
      <c r="B160" s="4" t="n"/>
      <c r="C160" s="5" t="n"/>
      <c r="D160" s="6" t="n"/>
      <c r="E160" s="5" t="n"/>
      <c r="F160" s="6" t="n"/>
      <c r="G160" s="7" t="str">
        <f>IF(C160="","",IF(ISNUMBER(E160),"Pago",IF(C160&lt;Resumo!$B$3,"Vencida",IF(C160-Resumo!$B$3&lt;=7,"Vence em 7 dias","A vencer"))))</f>
        <v/>
      </c>
      <c r="H160" s="8" t="str">
        <f>IF(OR(C160="",ISNUMBER(E160)),"",C160-Resumo!$B$3)</f>
        <v/>
      </c>
      <c r="I160" s="9" t="str">
        <f>IF(OR(NOT(ISNUMBER(E160)),NOT(ISNUMBER(F160))),"",MAX(0,F160-D160))</f>
        <v/>
      </c>
      <c r="J160" s="4" t="n"/>
    </row>
    <row r="161">
      <c r="A161" s="4" t="n"/>
      <c r="B161" s="4" t="n"/>
      <c r="C161" s="5" t="n"/>
      <c r="D161" s="6" t="n"/>
      <c r="E161" s="5" t="n"/>
      <c r="F161" s="6" t="n"/>
      <c r="G161" s="7" t="str">
        <f>IF(C161="","",IF(ISNUMBER(E161),"Pago",IF(C161&lt;Resumo!$B$3,"Vencida",IF(C161-Resumo!$B$3&lt;=7,"Vence em 7 dias","A vencer"))))</f>
        <v/>
      </c>
      <c r="H161" s="8" t="str">
        <f>IF(OR(C161="",ISNUMBER(E161)),"",C161-Resumo!$B$3)</f>
        <v/>
      </c>
      <c r="I161" s="9" t="str">
        <f>IF(OR(NOT(ISNUMBER(E161)),NOT(ISNUMBER(F161))),"",MAX(0,F161-D161))</f>
        <v/>
      </c>
      <c r="J161" s="4" t="n"/>
    </row>
    <row r="162">
      <c r="A162" s="4" t="n"/>
      <c r="B162" s="4" t="n"/>
      <c r="C162" s="5" t="n"/>
      <c r="D162" s="6" t="n"/>
      <c r="E162" s="5" t="n"/>
      <c r="F162" s="6" t="n"/>
      <c r="G162" s="7" t="str">
        <f>IF(C162="","",IF(ISNUMBER(E162),"Pago",IF(C162&lt;Resumo!$B$3,"Vencida",IF(C162-Resumo!$B$3&lt;=7,"Vence em 7 dias","A vencer"))))</f>
        <v/>
      </c>
      <c r="H162" s="8" t="str">
        <f>IF(OR(C162="",ISNUMBER(E162)),"",C162-Resumo!$B$3)</f>
        <v/>
      </c>
      <c r="I162" s="9" t="str">
        <f>IF(OR(NOT(ISNUMBER(E162)),NOT(ISNUMBER(F162))),"",MAX(0,F162-D162))</f>
        <v/>
      </c>
      <c r="J162" s="4" t="n"/>
    </row>
    <row r="163">
      <c r="A163" s="4" t="n"/>
      <c r="B163" s="4" t="n"/>
      <c r="C163" s="5" t="n"/>
      <c r="D163" s="6" t="n"/>
      <c r="E163" s="5" t="n"/>
      <c r="F163" s="6" t="n"/>
      <c r="G163" s="7" t="str">
        <f>IF(C163="","",IF(ISNUMBER(E163),"Pago",IF(C163&lt;Resumo!$B$3,"Vencida",IF(C163-Resumo!$B$3&lt;=7,"Vence em 7 dias","A vencer"))))</f>
        <v/>
      </c>
      <c r="H163" s="8" t="str">
        <f>IF(OR(C163="",ISNUMBER(E163)),"",C163-Resumo!$B$3)</f>
        <v/>
      </c>
      <c r="I163" s="9" t="str">
        <f>IF(OR(NOT(ISNUMBER(E163)),NOT(ISNUMBER(F163))),"",MAX(0,F163-D163))</f>
        <v/>
      </c>
      <c r="J163" s="4" t="n"/>
    </row>
    <row r="164">
      <c r="A164" s="4" t="n"/>
      <c r="B164" s="4" t="n"/>
      <c r="C164" s="5" t="n"/>
      <c r="D164" s="6" t="n"/>
      <c r="E164" s="5" t="n"/>
      <c r="F164" s="6" t="n"/>
      <c r="G164" s="7" t="str">
        <f>IF(C164="","",IF(ISNUMBER(E164),"Pago",IF(C164&lt;Resumo!$B$3,"Vencida",IF(C164-Resumo!$B$3&lt;=7,"Vence em 7 dias","A vencer"))))</f>
        <v/>
      </c>
      <c r="H164" s="8" t="str">
        <f>IF(OR(C164="",ISNUMBER(E164)),"",C164-Resumo!$B$3)</f>
        <v/>
      </c>
      <c r="I164" s="9" t="str">
        <f>IF(OR(NOT(ISNUMBER(E164)),NOT(ISNUMBER(F164))),"",MAX(0,F164-D164))</f>
        <v/>
      </c>
      <c r="J164" s="4" t="n"/>
    </row>
    <row r="165">
      <c r="A165" s="4" t="n"/>
      <c r="B165" s="4" t="n"/>
      <c r="C165" s="5" t="n"/>
      <c r="D165" s="6" t="n"/>
      <c r="E165" s="5" t="n"/>
      <c r="F165" s="6" t="n"/>
      <c r="G165" s="7" t="str">
        <f>IF(C165="","",IF(ISNUMBER(E165),"Pago",IF(C165&lt;Resumo!$B$3,"Vencida",IF(C165-Resumo!$B$3&lt;=7,"Vence em 7 dias","A vencer"))))</f>
        <v/>
      </c>
      <c r="H165" s="8" t="str">
        <f>IF(OR(C165="",ISNUMBER(E165)),"",C165-Resumo!$B$3)</f>
        <v/>
      </c>
      <c r="I165" s="9" t="str">
        <f>IF(OR(NOT(ISNUMBER(E165)),NOT(ISNUMBER(F165))),"",MAX(0,F165-D165))</f>
        <v/>
      </c>
      <c r="J165" s="4" t="n"/>
    </row>
    <row r="166">
      <c r="A166" s="4" t="n"/>
      <c r="B166" s="4" t="n"/>
      <c r="C166" s="5" t="n"/>
      <c r="D166" s="6" t="n"/>
      <c r="E166" s="5" t="n"/>
      <c r="F166" s="6" t="n"/>
      <c r="G166" s="7" t="str">
        <f>IF(C166="","",IF(ISNUMBER(E166),"Pago",IF(C166&lt;Resumo!$B$3,"Vencida",IF(C166-Resumo!$B$3&lt;=7,"Vence em 7 dias","A vencer"))))</f>
        <v/>
      </c>
      <c r="H166" s="8" t="str">
        <f>IF(OR(C166="",ISNUMBER(E166)),"",C166-Resumo!$B$3)</f>
        <v/>
      </c>
      <c r="I166" s="9" t="str">
        <f>IF(OR(NOT(ISNUMBER(E166)),NOT(ISNUMBER(F166))),"",MAX(0,F166-D166))</f>
        <v/>
      </c>
      <c r="J166" s="4" t="n"/>
    </row>
    <row r="167">
      <c r="A167" s="4" t="n"/>
      <c r="B167" s="4" t="n"/>
      <c r="C167" s="5" t="n"/>
      <c r="D167" s="6" t="n"/>
      <c r="E167" s="5" t="n"/>
      <c r="F167" s="6" t="n"/>
      <c r="G167" s="7" t="str">
        <f>IF(C167="","",IF(ISNUMBER(E167),"Pago",IF(C167&lt;Resumo!$B$3,"Vencida",IF(C167-Resumo!$B$3&lt;=7,"Vence em 7 dias","A vencer"))))</f>
        <v/>
      </c>
      <c r="H167" s="8" t="str">
        <f>IF(OR(C167="",ISNUMBER(E167)),"",C167-Resumo!$B$3)</f>
        <v/>
      </c>
      <c r="I167" s="9" t="str">
        <f>IF(OR(NOT(ISNUMBER(E167)),NOT(ISNUMBER(F167))),"",MAX(0,F167-D167))</f>
        <v/>
      </c>
      <c r="J167" s="4" t="n"/>
    </row>
    <row r="168">
      <c r="A168" s="4" t="n"/>
      <c r="B168" s="4" t="n"/>
      <c r="C168" s="5" t="n"/>
      <c r="D168" s="6" t="n"/>
      <c r="E168" s="5" t="n"/>
      <c r="F168" s="6" t="n"/>
      <c r="G168" s="7" t="str">
        <f>IF(C168="","",IF(ISNUMBER(E168),"Pago",IF(C168&lt;Resumo!$B$3,"Vencida",IF(C168-Resumo!$B$3&lt;=7,"Vence em 7 dias","A vencer"))))</f>
        <v/>
      </c>
      <c r="H168" s="8" t="str">
        <f>IF(OR(C168="",ISNUMBER(E168)),"",C168-Resumo!$B$3)</f>
        <v/>
      </c>
      <c r="I168" s="9" t="str">
        <f>IF(OR(NOT(ISNUMBER(E168)),NOT(ISNUMBER(F168))),"",MAX(0,F168-D168))</f>
        <v/>
      </c>
      <c r="J168" s="4" t="n"/>
    </row>
    <row r="169">
      <c r="A169" s="4" t="n"/>
      <c r="B169" s="4" t="n"/>
      <c r="C169" s="5" t="n"/>
      <c r="D169" s="6" t="n"/>
      <c r="E169" s="5" t="n"/>
      <c r="F169" s="6" t="n"/>
      <c r="G169" s="7" t="str">
        <f>IF(C169="","",IF(ISNUMBER(E169),"Pago",IF(C169&lt;Resumo!$B$3,"Vencida",IF(C169-Resumo!$B$3&lt;=7,"Vence em 7 dias","A vencer"))))</f>
        <v/>
      </c>
      <c r="H169" s="8" t="str">
        <f>IF(OR(C169="",ISNUMBER(E169)),"",C169-Resumo!$B$3)</f>
        <v/>
      </c>
      <c r="I169" s="9" t="str">
        <f>IF(OR(NOT(ISNUMBER(E169)),NOT(ISNUMBER(F169))),"",MAX(0,F169-D169))</f>
        <v/>
      </c>
      <c r="J169" s="4" t="n"/>
    </row>
    <row r="170">
      <c r="A170" s="4" t="n"/>
      <c r="B170" s="4" t="n"/>
      <c r="C170" s="5" t="n"/>
      <c r="D170" s="6" t="n"/>
      <c r="E170" s="5" t="n"/>
      <c r="F170" s="6" t="n"/>
      <c r="G170" s="7" t="str">
        <f>IF(C170="","",IF(ISNUMBER(E170),"Pago",IF(C170&lt;Resumo!$B$3,"Vencida",IF(C170-Resumo!$B$3&lt;=7,"Vence em 7 dias","A vencer"))))</f>
        <v/>
      </c>
      <c r="H170" s="8" t="str">
        <f>IF(OR(C170="",ISNUMBER(E170)),"",C170-Resumo!$B$3)</f>
        <v/>
      </c>
      <c r="I170" s="9" t="str">
        <f>IF(OR(NOT(ISNUMBER(E170)),NOT(ISNUMBER(F170))),"",MAX(0,F170-D170))</f>
        <v/>
      </c>
      <c r="J170" s="4" t="n"/>
    </row>
    <row r="171">
      <c r="A171" s="4" t="n"/>
      <c r="B171" s="4" t="n"/>
      <c r="C171" s="5" t="n"/>
      <c r="D171" s="6" t="n"/>
      <c r="E171" s="5" t="n"/>
      <c r="F171" s="6" t="n"/>
      <c r="G171" s="7" t="str">
        <f>IF(C171="","",IF(ISNUMBER(E171),"Pago",IF(C171&lt;Resumo!$B$3,"Vencida",IF(C171-Resumo!$B$3&lt;=7,"Vence em 7 dias","A vencer"))))</f>
        <v/>
      </c>
      <c r="H171" s="8" t="str">
        <f>IF(OR(C171="",ISNUMBER(E171)),"",C171-Resumo!$B$3)</f>
        <v/>
      </c>
      <c r="I171" s="9" t="str">
        <f>IF(OR(NOT(ISNUMBER(E171)),NOT(ISNUMBER(F171))),"",MAX(0,F171-D171))</f>
        <v/>
      </c>
      <c r="J171" s="4" t="n"/>
    </row>
    <row r="172">
      <c r="A172" s="4" t="n"/>
      <c r="B172" s="4" t="n"/>
      <c r="C172" s="5" t="n"/>
      <c r="D172" s="6" t="n"/>
      <c r="E172" s="5" t="n"/>
      <c r="F172" s="6" t="n"/>
      <c r="G172" s="7" t="str">
        <f>IF(C172="","",IF(ISNUMBER(E172),"Pago",IF(C172&lt;Resumo!$B$3,"Vencida",IF(C172-Resumo!$B$3&lt;=7,"Vence em 7 dias","A vencer"))))</f>
        <v/>
      </c>
      <c r="H172" s="8" t="str">
        <f>IF(OR(C172="",ISNUMBER(E172)),"",C172-Resumo!$B$3)</f>
        <v/>
      </c>
      <c r="I172" s="9" t="str">
        <f>IF(OR(NOT(ISNUMBER(E172)),NOT(ISNUMBER(F172))),"",MAX(0,F172-D172))</f>
        <v/>
      </c>
      <c r="J172" s="4" t="n"/>
    </row>
    <row r="173">
      <c r="A173" s="4" t="n"/>
      <c r="B173" s="4" t="n"/>
      <c r="C173" s="5" t="n"/>
      <c r="D173" s="6" t="n"/>
      <c r="E173" s="5" t="n"/>
      <c r="F173" s="6" t="n"/>
      <c r="G173" s="7" t="str">
        <f>IF(C173="","",IF(ISNUMBER(E173),"Pago",IF(C173&lt;Resumo!$B$3,"Vencida",IF(C173-Resumo!$B$3&lt;=7,"Vence em 7 dias","A vencer"))))</f>
        <v/>
      </c>
      <c r="H173" s="8" t="str">
        <f>IF(OR(C173="",ISNUMBER(E173)),"",C173-Resumo!$B$3)</f>
        <v/>
      </c>
      <c r="I173" s="9" t="str">
        <f>IF(OR(NOT(ISNUMBER(E173)),NOT(ISNUMBER(F173))),"",MAX(0,F173-D173))</f>
        <v/>
      </c>
      <c r="J173" s="4" t="n"/>
    </row>
    <row r="174">
      <c r="A174" s="4" t="n"/>
      <c r="B174" s="4" t="n"/>
      <c r="C174" s="5" t="n"/>
      <c r="D174" s="6" t="n"/>
      <c r="E174" s="5" t="n"/>
      <c r="F174" s="6" t="n"/>
      <c r="G174" s="7" t="str">
        <f>IF(C174="","",IF(ISNUMBER(E174),"Pago",IF(C174&lt;Resumo!$B$3,"Vencida",IF(C174-Resumo!$B$3&lt;=7,"Vence em 7 dias","A vencer"))))</f>
        <v/>
      </c>
      <c r="H174" s="8" t="str">
        <f>IF(OR(C174="",ISNUMBER(E174)),"",C174-Resumo!$B$3)</f>
        <v/>
      </c>
      <c r="I174" s="9" t="str">
        <f>IF(OR(NOT(ISNUMBER(E174)),NOT(ISNUMBER(F174))),"",MAX(0,F174-D174))</f>
        <v/>
      </c>
      <c r="J174" s="4" t="n"/>
    </row>
    <row r="175">
      <c r="A175" s="4" t="n"/>
      <c r="B175" s="4" t="n"/>
      <c r="C175" s="5" t="n"/>
      <c r="D175" s="6" t="n"/>
      <c r="E175" s="5" t="n"/>
      <c r="F175" s="6" t="n"/>
      <c r="G175" s="7" t="str">
        <f>IF(C175="","",IF(ISNUMBER(E175),"Pago",IF(C175&lt;Resumo!$B$3,"Vencida",IF(C175-Resumo!$B$3&lt;=7,"Vence em 7 dias","A vencer"))))</f>
        <v/>
      </c>
      <c r="H175" s="8" t="str">
        <f>IF(OR(C175="",ISNUMBER(E175)),"",C175-Resumo!$B$3)</f>
        <v/>
      </c>
      <c r="I175" s="9" t="str">
        <f>IF(OR(NOT(ISNUMBER(E175)),NOT(ISNUMBER(F175))),"",MAX(0,F175-D175))</f>
        <v/>
      </c>
      <c r="J175" s="4" t="n"/>
    </row>
    <row r="176">
      <c r="A176" s="4" t="n"/>
      <c r="B176" s="4" t="n"/>
      <c r="C176" s="5" t="n"/>
      <c r="D176" s="6" t="n"/>
      <c r="E176" s="5" t="n"/>
      <c r="F176" s="6" t="n"/>
      <c r="G176" s="7" t="str">
        <f>IF(C176="","",IF(ISNUMBER(E176),"Pago",IF(C176&lt;Resumo!$B$3,"Vencida",IF(C176-Resumo!$B$3&lt;=7,"Vence em 7 dias","A vencer"))))</f>
        <v/>
      </c>
      <c r="H176" s="8" t="str">
        <f>IF(OR(C176="",ISNUMBER(E176)),"",C176-Resumo!$B$3)</f>
        <v/>
      </c>
      <c r="I176" s="9" t="str">
        <f>IF(OR(NOT(ISNUMBER(E176)),NOT(ISNUMBER(F176))),"",MAX(0,F176-D176))</f>
        <v/>
      </c>
      <c r="J176" s="4" t="n"/>
    </row>
    <row r="177">
      <c r="A177" s="4" t="n"/>
      <c r="B177" s="4" t="n"/>
      <c r="C177" s="5" t="n"/>
      <c r="D177" s="6" t="n"/>
      <c r="E177" s="5" t="n"/>
      <c r="F177" s="6" t="n"/>
      <c r="G177" s="7" t="str">
        <f>IF(C177="","",IF(ISNUMBER(E177),"Pago",IF(C177&lt;Resumo!$B$3,"Vencida",IF(C177-Resumo!$B$3&lt;=7,"Vence em 7 dias","A vencer"))))</f>
        <v/>
      </c>
      <c r="H177" s="8" t="str">
        <f>IF(OR(C177="",ISNUMBER(E177)),"",C177-Resumo!$B$3)</f>
        <v/>
      </c>
      <c r="I177" s="9" t="str">
        <f>IF(OR(NOT(ISNUMBER(E177)),NOT(ISNUMBER(F177))),"",MAX(0,F177-D177))</f>
        <v/>
      </c>
      <c r="J177" s="4" t="n"/>
    </row>
    <row r="178">
      <c r="A178" s="4" t="n"/>
      <c r="B178" s="4" t="n"/>
      <c r="C178" s="5" t="n"/>
      <c r="D178" s="6" t="n"/>
      <c r="E178" s="5" t="n"/>
      <c r="F178" s="6" t="n"/>
      <c r="G178" s="7" t="str">
        <f>IF(C178="","",IF(ISNUMBER(E178),"Pago",IF(C178&lt;Resumo!$B$3,"Vencida",IF(C178-Resumo!$B$3&lt;=7,"Vence em 7 dias","A vencer"))))</f>
        <v/>
      </c>
      <c r="H178" s="8" t="str">
        <f>IF(OR(C178="",ISNUMBER(E178)),"",C178-Resumo!$B$3)</f>
        <v/>
      </c>
      <c r="I178" s="9" t="str">
        <f>IF(OR(NOT(ISNUMBER(E178)),NOT(ISNUMBER(F178))),"",MAX(0,F178-D178))</f>
        <v/>
      </c>
      <c r="J178" s="4" t="n"/>
    </row>
    <row r="179">
      <c r="A179" s="4" t="n"/>
      <c r="B179" s="4" t="n"/>
      <c r="C179" s="5" t="n"/>
      <c r="D179" s="6" t="n"/>
      <c r="E179" s="5" t="n"/>
      <c r="F179" s="6" t="n"/>
      <c r="G179" s="7" t="str">
        <f>IF(C179="","",IF(ISNUMBER(E179),"Pago",IF(C179&lt;Resumo!$B$3,"Vencida",IF(C179-Resumo!$B$3&lt;=7,"Vence em 7 dias","A vencer"))))</f>
        <v/>
      </c>
      <c r="H179" s="8" t="str">
        <f>IF(OR(C179="",ISNUMBER(E179)),"",C179-Resumo!$B$3)</f>
        <v/>
      </c>
      <c r="I179" s="9" t="str">
        <f>IF(OR(NOT(ISNUMBER(E179)),NOT(ISNUMBER(F179))),"",MAX(0,F179-D179))</f>
        <v/>
      </c>
      <c r="J179" s="4" t="n"/>
    </row>
    <row r="180">
      <c r="A180" s="4" t="n"/>
      <c r="B180" s="4" t="n"/>
      <c r="C180" s="5" t="n"/>
      <c r="D180" s="6" t="n"/>
      <c r="E180" s="5" t="n"/>
      <c r="F180" s="6" t="n"/>
      <c r="G180" s="7" t="str">
        <f>IF(C180="","",IF(ISNUMBER(E180),"Pago",IF(C180&lt;Resumo!$B$3,"Vencida",IF(C180-Resumo!$B$3&lt;=7,"Vence em 7 dias","A vencer"))))</f>
        <v/>
      </c>
      <c r="H180" s="8" t="str">
        <f>IF(OR(C180="",ISNUMBER(E180)),"",C180-Resumo!$B$3)</f>
        <v/>
      </c>
      <c r="I180" s="9" t="str">
        <f>IF(OR(NOT(ISNUMBER(E180)),NOT(ISNUMBER(F180))),"",MAX(0,F180-D180))</f>
        <v/>
      </c>
      <c r="J180" s="4" t="n"/>
    </row>
    <row r="181">
      <c r="A181" s="4" t="n"/>
      <c r="B181" s="4" t="n"/>
      <c r="C181" s="5" t="n"/>
      <c r="D181" s="6" t="n"/>
      <c r="E181" s="5" t="n"/>
      <c r="F181" s="6" t="n"/>
      <c r="G181" s="7" t="str">
        <f>IF(C181="","",IF(ISNUMBER(E181),"Pago",IF(C181&lt;Resumo!$B$3,"Vencida",IF(C181-Resumo!$B$3&lt;=7,"Vence em 7 dias","A vencer"))))</f>
        <v/>
      </c>
      <c r="H181" s="8" t="str">
        <f>IF(OR(C181="",ISNUMBER(E181)),"",C181-Resumo!$B$3)</f>
        <v/>
      </c>
      <c r="I181" s="9" t="str">
        <f>IF(OR(NOT(ISNUMBER(E181)),NOT(ISNUMBER(F181))),"",MAX(0,F181-D181))</f>
        <v/>
      </c>
      <c r="J181" s="4" t="n"/>
    </row>
    <row r="182">
      <c r="A182" s="4" t="n"/>
      <c r="B182" s="4" t="n"/>
      <c r="C182" s="5" t="n"/>
      <c r="D182" s="6" t="n"/>
      <c r="E182" s="5" t="n"/>
      <c r="F182" s="6" t="n"/>
      <c r="G182" s="7" t="str">
        <f>IF(C182="","",IF(ISNUMBER(E182),"Pago",IF(C182&lt;Resumo!$B$3,"Vencida",IF(C182-Resumo!$B$3&lt;=7,"Vence em 7 dias","A vencer"))))</f>
        <v/>
      </c>
      <c r="H182" s="8" t="str">
        <f>IF(OR(C182="",ISNUMBER(E182)),"",C182-Resumo!$B$3)</f>
        <v/>
      </c>
      <c r="I182" s="9" t="str">
        <f>IF(OR(NOT(ISNUMBER(E182)),NOT(ISNUMBER(F182))),"",MAX(0,F182-D182))</f>
        <v/>
      </c>
      <c r="J182" s="4" t="n"/>
    </row>
    <row r="183">
      <c r="A183" s="4" t="n"/>
      <c r="B183" s="4" t="n"/>
      <c r="C183" s="5" t="n"/>
      <c r="D183" s="6" t="n"/>
      <c r="E183" s="5" t="n"/>
      <c r="F183" s="6" t="n"/>
      <c r="G183" s="7" t="str">
        <f>IF(C183="","",IF(ISNUMBER(E183),"Pago",IF(C183&lt;Resumo!$B$3,"Vencida",IF(C183-Resumo!$B$3&lt;=7,"Vence em 7 dias","A vencer"))))</f>
        <v/>
      </c>
      <c r="H183" s="8" t="str">
        <f>IF(OR(C183="",ISNUMBER(E183)),"",C183-Resumo!$B$3)</f>
        <v/>
      </c>
      <c r="I183" s="9" t="str">
        <f>IF(OR(NOT(ISNUMBER(E183)),NOT(ISNUMBER(F183))),"",MAX(0,F183-D183))</f>
        <v/>
      </c>
      <c r="J183" s="4" t="n"/>
    </row>
    <row r="184">
      <c r="A184" s="4" t="n"/>
      <c r="B184" s="4" t="n"/>
      <c r="C184" s="5" t="n"/>
      <c r="D184" s="6" t="n"/>
      <c r="E184" s="5" t="n"/>
      <c r="F184" s="6" t="n"/>
      <c r="G184" s="7" t="str">
        <f>IF(C184="","",IF(ISNUMBER(E184),"Pago",IF(C184&lt;Resumo!$B$3,"Vencida",IF(C184-Resumo!$B$3&lt;=7,"Vence em 7 dias","A vencer"))))</f>
        <v/>
      </c>
      <c r="H184" s="8" t="str">
        <f>IF(OR(C184="",ISNUMBER(E184)),"",C184-Resumo!$B$3)</f>
        <v/>
      </c>
      <c r="I184" s="9" t="str">
        <f>IF(OR(NOT(ISNUMBER(E184)),NOT(ISNUMBER(F184))),"",MAX(0,F184-D184))</f>
        <v/>
      </c>
      <c r="J184" s="4" t="n"/>
    </row>
    <row r="185">
      <c r="A185" s="4" t="n"/>
      <c r="B185" s="4" t="n"/>
      <c r="C185" s="5" t="n"/>
      <c r="D185" s="6" t="n"/>
      <c r="E185" s="5" t="n"/>
      <c r="F185" s="6" t="n"/>
      <c r="G185" s="7" t="str">
        <f>IF(C185="","",IF(ISNUMBER(E185),"Pago",IF(C185&lt;Resumo!$B$3,"Vencida",IF(C185-Resumo!$B$3&lt;=7,"Vence em 7 dias","A vencer"))))</f>
        <v/>
      </c>
      <c r="H185" s="8" t="str">
        <f>IF(OR(C185="",ISNUMBER(E185)),"",C185-Resumo!$B$3)</f>
        <v/>
      </c>
      <c r="I185" s="9" t="str">
        <f>IF(OR(NOT(ISNUMBER(E185)),NOT(ISNUMBER(F185))),"",MAX(0,F185-D185))</f>
        <v/>
      </c>
      <c r="J185" s="4" t="n"/>
    </row>
    <row r="186">
      <c r="A186" s="4" t="n"/>
      <c r="B186" s="4" t="n"/>
      <c r="C186" s="5" t="n"/>
      <c r="D186" s="6" t="n"/>
      <c r="E186" s="5" t="n"/>
      <c r="F186" s="6" t="n"/>
      <c r="G186" s="7" t="str">
        <f>IF(C186="","",IF(ISNUMBER(E186),"Pago",IF(C186&lt;Resumo!$B$3,"Vencida",IF(C186-Resumo!$B$3&lt;=7,"Vence em 7 dias","A vencer"))))</f>
        <v/>
      </c>
      <c r="H186" s="8" t="str">
        <f>IF(OR(C186="",ISNUMBER(E186)),"",C186-Resumo!$B$3)</f>
        <v/>
      </c>
      <c r="I186" s="9" t="str">
        <f>IF(OR(NOT(ISNUMBER(E186)),NOT(ISNUMBER(F186))),"",MAX(0,F186-D186))</f>
        <v/>
      </c>
      <c r="J186" s="4" t="n"/>
    </row>
    <row r="187">
      <c r="A187" s="4" t="n"/>
      <c r="B187" s="4" t="n"/>
      <c r="C187" s="5" t="n"/>
      <c r="D187" s="6" t="n"/>
      <c r="E187" s="5" t="n"/>
      <c r="F187" s="6" t="n"/>
      <c r="G187" s="7" t="str">
        <f>IF(C187="","",IF(ISNUMBER(E187),"Pago",IF(C187&lt;Resumo!$B$3,"Vencida",IF(C187-Resumo!$B$3&lt;=7,"Vence em 7 dias","A vencer"))))</f>
        <v/>
      </c>
      <c r="H187" s="8" t="str">
        <f>IF(OR(C187="",ISNUMBER(E187)),"",C187-Resumo!$B$3)</f>
        <v/>
      </c>
      <c r="I187" s="9" t="str">
        <f>IF(OR(NOT(ISNUMBER(E187)),NOT(ISNUMBER(F187))),"",MAX(0,F187-D187))</f>
        <v/>
      </c>
      <c r="J187" s="4" t="n"/>
    </row>
    <row r="188">
      <c r="A188" s="4" t="n"/>
      <c r="B188" s="4" t="n"/>
      <c r="C188" s="5" t="n"/>
      <c r="D188" s="6" t="n"/>
      <c r="E188" s="5" t="n"/>
      <c r="F188" s="6" t="n"/>
      <c r="G188" s="7" t="str">
        <f>IF(C188="","",IF(ISNUMBER(E188),"Pago",IF(C188&lt;Resumo!$B$3,"Vencida",IF(C188-Resumo!$B$3&lt;=7,"Vence em 7 dias","A vencer"))))</f>
        <v/>
      </c>
      <c r="H188" s="8" t="str">
        <f>IF(OR(C188="",ISNUMBER(E188)),"",C188-Resumo!$B$3)</f>
        <v/>
      </c>
      <c r="I188" s="9" t="str">
        <f>IF(OR(NOT(ISNUMBER(E188)),NOT(ISNUMBER(F188))),"",MAX(0,F188-D188))</f>
        <v/>
      </c>
      <c r="J188" s="4" t="n"/>
    </row>
    <row r="189">
      <c r="A189" s="4" t="n"/>
      <c r="B189" s="4" t="n"/>
      <c r="C189" s="5" t="n"/>
      <c r="D189" s="6" t="n"/>
      <c r="E189" s="5" t="n"/>
      <c r="F189" s="6" t="n"/>
      <c r="G189" s="7" t="str">
        <f>IF(C189="","",IF(ISNUMBER(E189),"Pago",IF(C189&lt;Resumo!$B$3,"Vencida",IF(C189-Resumo!$B$3&lt;=7,"Vence em 7 dias","A vencer"))))</f>
        <v/>
      </c>
      <c r="H189" s="8" t="str">
        <f>IF(OR(C189="",ISNUMBER(E189)),"",C189-Resumo!$B$3)</f>
        <v/>
      </c>
      <c r="I189" s="9" t="str">
        <f>IF(OR(NOT(ISNUMBER(E189)),NOT(ISNUMBER(F189))),"",MAX(0,F189-D189))</f>
        <v/>
      </c>
      <c r="J189" s="4" t="n"/>
    </row>
    <row r="190">
      <c r="A190" s="4" t="n"/>
      <c r="B190" s="4" t="n"/>
      <c r="C190" s="5" t="n"/>
      <c r="D190" s="6" t="n"/>
      <c r="E190" s="5" t="n"/>
      <c r="F190" s="6" t="n"/>
      <c r="G190" s="7" t="str">
        <f>IF(C190="","",IF(ISNUMBER(E190),"Pago",IF(C190&lt;Resumo!$B$3,"Vencida",IF(C190-Resumo!$B$3&lt;=7,"Vence em 7 dias","A vencer"))))</f>
        <v/>
      </c>
      <c r="H190" s="8" t="str">
        <f>IF(OR(C190="",ISNUMBER(E190)),"",C190-Resumo!$B$3)</f>
        <v/>
      </c>
      <c r="I190" s="9" t="str">
        <f>IF(OR(NOT(ISNUMBER(E190)),NOT(ISNUMBER(F190))),"",MAX(0,F190-D190))</f>
        <v/>
      </c>
      <c r="J190" s="4" t="n"/>
    </row>
    <row r="191">
      <c r="A191" s="4" t="n"/>
      <c r="B191" s="4" t="n"/>
      <c r="C191" s="5" t="n"/>
      <c r="D191" s="6" t="n"/>
      <c r="E191" s="5" t="n"/>
      <c r="F191" s="6" t="n"/>
      <c r="G191" s="7" t="str">
        <f>IF(C191="","",IF(ISNUMBER(E191),"Pago",IF(C191&lt;Resumo!$B$3,"Vencida",IF(C191-Resumo!$B$3&lt;=7,"Vence em 7 dias","A vencer"))))</f>
        <v/>
      </c>
      <c r="H191" s="8" t="str">
        <f>IF(OR(C191="",ISNUMBER(E191)),"",C191-Resumo!$B$3)</f>
        <v/>
      </c>
      <c r="I191" s="9" t="str">
        <f>IF(OR(NOT(ISNUMBER(E191)),NOT(ISNUMBER(F191))),"",MAX(0,F191-D191))</f>
        <v/>
      </c>
      <c r="J191" s="4" t="n"/>
    </row>
    <row r="192">
      <c r="A192" s="4" t="n"/>
      <c r="B192" s="4" t="n"/>
      <c r="C192" s="5" t="n"/>
      <c r="D192" s="6" t="n"/>
      <c r="E192" s="5" t="n"/>
      <c r="F192" s="6" t="n"/>
      <c r="G192" s="7" t="str">
        <f>IF(C192="","",IF(ISNUMBER(E192),"Pago",IF(C192&lt;Resumo!$B$3,"Vencida",IF(C192-Resumo!$B$3&lt;=7,"Vence em 7 dias","A vencer"))))</f>
        <v/>
      </c>
      <c r="H192" s="8" t="str">
        <f>IF(OR(C192="",ISNUMBER(E192)),"",C192-Resumo!$B$3)</f>
        <v/>
      </c>
      <c r="I192" s="9" t="str">
        <f>IF(OR(NOT(ISNUMBER(E192)),NOT(ISNUMBER(F192))),"",MAX(0,F192-D192))</f>
        <v/>
      </c>
      <c r="J192" s="4" t="n"/>
    </row>
    <row r="193">
      <c r="A193" s="4" t="n"/>
      <c r="B193" s="4" t="n"/>
      <c r="C193" s="5" t="n"/>
      <c r="D193" s="6" t="n"/>
      <c r="E193" s="5" t="n"/>
      <c r="F193" s="6" t="n"/>
      <c r="G193" s="7" t="str">
        <f>IF(C193="","",IF(ISNUMBER(E193),"Pago",IF(C193&lt;Resumo!$B$3,"Vencida",IF(C193-Resumo!$B$3&lt;=7,"Vence em 7 dias","A vencer"))))</f>
        <v/>
      </c>
      <c r="H193" s="8" t="str">
        <f>IF(OR(C193="",ISNUMBER(E193)),"",C193-Resumo!$B$3)</f>
        <v/>
      </c>
      <c r="I193" s="9" t="str">
        <f>IF(OR(NOT(ISNUMBER(E193)),NOT(ISNUMBER(F193))),"",MAX(0,F193-D193))</f>
        <v/>
      </c>
      <c r="J193" s="4" t="n"/>
    </row>
    <row r="194">
      <c r="A194" s="4" t="n"/>
      <c r="B194" s="4" t="n"/>
      <c r="C194" s="5" t="n"/>
      <c r="D194" s="6" t="n"/>
      <c r="E194" s="5" t="n"/>
      <c r="F194" s="6" t="n"/>
      <c r="G194" s="7" t="str">
        <f>IF(C194="","",IF(ISNUMBER(E194),"Pago",IF(C194&lt;Resumo!$B$3,"Vencida",IF(C194-Resumo!$B$3&lt;=7,"Vence em 7 dias","A vencer"))))</f>
        <v/>
      </c>
      <c r="H194" s="8" t="str">
        <f>IF(OR(C194="",ISNUMBER(E194)),"",C194-Resumo!$B$3)</f>
        <v/>
      </c>
      <c r="I194" s="9" t="str">
        <f>IF(OR(NOT(ISNUMBER(E194)),NOT(ISNUMBER(F194))),"",MAX(0,F194-D194))</f>
        <v/>
      </c>
      <c r="J194" s="4" t="n"/>
    </row>
    <row r="195">
      <c r="A195" s="4" t="n"/>
      <c r="B195" s="4" t="n"/>
      <c r="C195" s="5" t="n"/>
      <c r="D195" s="6" t="n"/>
      <c r="E195" s="5" t="n"/>
      <c r="F195" s="6" t="n"/>
      <c r="G195" s="7" t="str">
        <f>IF(C195="","",IF(ISNUMBER(E195),"Pago",IF(C195&lt;Resumo!$B$3,"Vencida",IF(C195-Resumo!$B$3&lt;=7,"Vence em 7 dias","A vencer"))))</f>
        <v/>
      </c>
      <c r="H195" s="8" t="str">
        <f>IF(OR(C195="",ISNUMBER(E195)),"",C195-Resumo!$B$3)</f>
        <v/>
      </c>
      <c r="I195" s="9" t="str">
        <f>IF(OR(NOT(ISNUMBER(E195)),NOT(ISNUMBER(F195))),"",MAX(0,F195-D195))</f>
        <v/>
      </c>
      <c r="J195" s="4" t="n"/>
    </row>
    <row r="196">
      <c r="A196" s="4" t="n"/>
      <c r="B196" s="4" t="n"/>
      <c r="C196" s="5" t="n"/>
      <c r="D196" s="6" t="n"/>
      <c r="E196" s="5" t="n"/>
      <c r="F196" s="6" t="n"/>
      <c r="G196" s="7" t="str">
        <f>IF(C196="","",IF(ISNUMBER(E196),"Pago",IF(C196&lt;Resumo!$B$3,"Vencida",IF(C196-Resumo!$B$3&lt;=7,"Vence em 7 dias","A vencer"))))</f>
        <v/>
      </c>
      <c r="H196" s="8" t="str">
        <f>IF(OR(C196="",ISNUMBER(E196)),"",C196-Resumo!$B$3)</f>
        <v/>
      </c>
      <c r="I196" s="9" t="str">
        <f>IF(OR(NOT(ISNUMBER(E196)),NOT(ISNUMBER(F196))),"",MAX(0,F196-D196))</f>
        <v/>
      </c>
      <c r="J196" s="4" t="n"/>
    </row>
    <row r="197">
      <c r="A197" s="4" t="n"/>
      <c r="B197" s="4" t="n"/>
      <c r="C197" s="5" t="n"/>
      <c r="D197" s="6" t="n"/>
      <c r="E197" s="5" t="n"/>
      <c r="F197" s="6" t="n"/>
      <c r="G197" s="7" t="str">
        <f>IF(C197="","",IF(ISNUMBER(E197),"Pago",IF(C197&lt;Resumo!$B$3,"Vencida",IF(C197-Resumo!$B$3&lt;=7,"Vence em 7 dias","A vencer"))))</f>
        <v/>
      </c>
      <c r="H197" s="8" t="str">
        <f>IF(OR(C197="",ISNUMBER(E197)),"",C197-Resumo!$B$3)</f>
        <v/>
      </c>
      <c r="I197" s="9" t="str">
        <f>IF(OR(NOT(ISNUMBER(E197)),NOT(ISNUMBER(F197))),"",MAX(0,F197-D197))</f>
        <v/>
      </c>
      <c r="J197" s="4" t="n"/>
    </row>
    <row r="198">
      <c r="A198" s="4" t="n"/>
      <c r="B198" s="4" t="n"/>
      <c r="C198" s="5" t="n"/>
      <c r="D198" s="6" t="n"/>
      <c r="E198" s="5" t="n"/>
      <c r="F198" s="6" t="n"/>
      <c r="G198" s="7" t="str">
        <f>IF(C198="","",IF(ISNUMBER(E198),"Pago",IF(C198&lt;Resumo!$B$3,"Vencida",IF(C198-Resumo!$B$3&lt;=7,"Vence em 7 dias","A vencer"))))</f>
        <v/>
      </c>
      <c r="H198" s="8" t="str">
        <f>IF(OR(C198="",ISNUMBER(E198)),"",C198-Resumo!$B$3)</f>
        <v/>
      </c>
      <c r="I198" s="9" t="str">
        <f>IF(OR(NOT(ISNUMBER(E198)),NOT(ISNUMBER(F198))),"",MAX(0,F198-D198))</f>
        <v/>
      </c>
      <c r="J198" s="4" t="n"/>
    </row>
    <row r="199">
      <c r="A199" s="4" t="n"/>
      <c r="B199" s="4" t="n"/>
      <c r="C199" s="5" t="n"/>
      <c r="D199" s="6" t="n"/>
      <c r="E199" s="5" t="n"/>
      <c r="F199" s="6" t="n"/>
      <c r="G199" s="7" t="str">
        <f>IF(C199="","",IF(ISNUMBER(E199),"Pago",IF(C199&lt;Resumo!$B$3,"Vencida",IF(C199-Resumo!$B$3&lt;=7,"Vence em 7 dias","A vencer"))))</f>
        <v/>
      </c>
      <c r="H199" s="8" t="str">
        <f>IF(OR(C199="",ISNUMBER(E199)),"",C199-Resumo!$B$3)</f>
        <v/>
      </c>
      <c r="I199" s="9" t="str">
        <f>IF(OR(NOT(ISNUMBER(E199)),NOT(ISNUMBER(F199))),"",MAX(0,F199-D199))</f>
        <v/>
      </c>
      <c r="J199" s="4" t="n"/>
    </row>
    <row r="200">
      <c r="A200" s="4" t="n"/>
      <c r="B200" s="4" t="n"/>
      <c r="C200" s="5" t="n"/>
      <c r="D200" s="6" t="n"/>
      <c r="E200" s="5" t="n"/>
      <c r="F200" s="6" t="n"/>
      <c r="G200" s="7" t="str">
        <f>IF(C200="","",IF(ISNUMBER(E200),"Pago",IF(C200&lt;Resumo!$B$3,"Vencida",IF(C200-Resumo!$B$3&lt;=7,"Vence em 7 dias","A vencer"))))</f>
        <v/>
      </c>
      <c r="H200" s="8" t="str">
        <f>IF(OR(C200="",ISNUMBER(E200)),"",C200-Resumo!$B$3)</f>
        <v/>
      </c>
      <c r="I200" s="9" t="str">
        <f>IF(OR(NOT(ISNUMBER(E200)),NOT(ISNUMBER(F200))),"",MAX(0,F200-D200))</f>
        <v/>
      </c>
      <c r="J200" s="4" t="n"/>
    </row>
    <row r="201">
      <c r="A201" s="4" t="n"/>
      <c r="B201" s="4" t="n"/>
      <c r="C201" s="5" t="n"/>
      <c r="D201" s="6" t="n"/>
      <c r="E201" s="5" t="n"/>
      <c r="F201" s="6" t="n"/>
      <c r="G201" s="7" t="str">
        <f>IF(C201="","",IF(ISNUMBER(E201),"Pago",IF(C201&lt;Resumo!$B$3,"Vencida",IF(C201-Resumo!$B$3&lt;=7,"Vence em 7 dias","A vencer"))))</f>
        <v/>
      </c>
      <c r="H201" s="8" t="str">
        <f>IF(OR(C201="",ISNUMBER(E201)),"",C201-Resumo!$B$3)</f>
        <v/>
      </c>
      <c r="I201" s="9" t="str">
        <f>IF(OR(NOT(ISNUMBER(E201)),NOT(ISNUMBER(F201))),"",MAX(0,F201-D201))</f>
        <v/>
      </c>
      <c r="J201" s="4" t="n"/>
    </row>
    <row r="202">
      <c r="A202" s="4" t="n"/>
      <c r="B202" s="4" t="n"/>
      <c r="C202" s="5" t="n"/>
      <c r="D202" s="6" t="n"/>
      <c r="E202" s="5" t="n"/>
      <c r="F202" s="6" t="n"/>
      <c r="G202" s="7" t="str">
        <f>IF(C202="","",IF(ISNUMBER(E202),"Pago",IF(C202&lt;Resumo!$B$3,"Vencida",IF(C202-Resumo!$B$3&lt;=7,"Vence em 7 dias","A vencer"))))</f>
        <v/>
      </c>
      <c r="H202" s="8" t="str">
        <f>IF(OR(C202="",ISNUMBER(E202)),"",C202-Resumo!$B$3)</f>
        <v/>
      </c>
      <c r="I202" s="9" t="str">
        <f>IF(OR(NOT(ISNUMBER(E202)),NOT(ISNUMBER(F202))),"",MAX(0,F202-D202))</f>
        <v/>
      </c>
      <c r="J202" s="4" t="n"/>
    </row>
    <row r="203">
      <c r="A203" s="4" t="n"/>
      <c r="B203" s="4" t="n"/>
      <c r="C203" s="5" t="n"/>
      <c r="D203" s="6" t="n"/>
      <c r="E203" s="5" t="n"/>
      <c r="F203" s="6" t="n"/>
      <c r="G203" s="7" t="str">
        <f>IF(C203="","",IF(ISNUMBER(E203),"Pago",IF(C203&lt;Resumo!$B$3,"Vencida",IF(C203-Resumo!$B$3&lt;=7,"Vence em 7 dias","A vencer"))))</f>
        <v/>
      </c>
      <c r="H203" s="8" t="str">
        <f>IF(OR(C203="",ISNUMBER(E203)),"",C203-Resumo!$B$3)</f>
        <v/>
      </c>
      <c r="I203" s="9" t="str">
        <f>IF(OR(NOT(ISNUMBER(E203)),NOT(ISNUMBER(F203))),"",MAX(0,F203-D203))</f>
        <v/>
      </c>
      <c r="J203" s="4" t="n"/>
    </row>
    <row r="204">
      <c r="A204" s="4" t="n"/>
      <c r="B204" s="4" t="n"/>
      <c r="C204" s="5" t="n"/>
      <c r="D204" s="6" t="n"/>
      <c r="E204" s="5" t="n"/>
      <c r="F204" s="6" t="n"/>
      <c r="G204" s="7" t="str">
        <f>IF(C204="","",IF(ISNUMBER(E204),"Pago",IF(C204&lt;Resumo!$B$3,"Vencida",IF(C204-Resumo!$B$3&lt;=7,"Vence em 7 dias","A vencer"))))</f>
        <v/>
      </c>
      <c r="H204" s="8" t="str">
        <f>IF(OR(C204="",ISNUMBER(E204)),"",C204-Resumo!$B$3)</f>
        <v/>
      </c>
      <c r="I204" s="9" t="str">
        <f>IF(OR(NOT(ISNUMBER(E204)),NOT(ISNUMBER(F204))),"",MAX(0,F204-D204))</f>
        <v/>
      </c>
      <c r="J204" s="4" t="n"/>
    </row>
    <row r="205">
      <c r="A205" s="4" t="n"/>
      <c r="B205" s="4" t="n"/>
      <c r="C205" s="5" t="n"/>
      <c r="D205" s="6" t="n"/>
      <c r="E205" s="5" t="n"/>
      <c r="F205" s="6" t="n"/>
      <c r="G205" s="7" t="str">
        <f>IF(C205="","",IF(ISNUMBER(E205),"Pago",IF(C205&lt;Resumo!$B$3,"Vencida",IF(C205-Resumo!$B$3&lt;=7,"Vence em 7 dias","A vencer"))))</f>
        <v/>
      </c>
      <c r="H205" s="8" t="str">
        <f>IF(OR(C205="",ISNUMBER(E205)),"",C205-Resumo!$B$3)</f>
        <v/>
      </c>
      <c r="I205" s="9" t="str">
        <f>IF(OR(NOT(ISNUMBER(E205)),NOT(ISNUMBER(F205))),"",MAX(0,F205-D205))</f>
        <v/>
      </c>
      <c r="J205" s="4" t="n"/>
    </row>
    <row r="206">
      <c r="A206" s="4" t="n"/>
      <c r="B206" s="4" t="n"/>
      <c r="C206" s="5" t="n"/>
      <c r="D206" s="6" t="n"/>
      <c r="E206" s="5" t="n"/>
      <c r="F206" s="6" t="n"/>
      <c r="G206" s="7" t="str">
        <f>IF(C206="","",IF(ISNUMBER(E206),"Pago",IF(C206&lt;Resumo!$B$3,"Vencida",IF(C206-Resumo!$B$3&lt;=7,"Vence em 7 dias","A vencer"))))</f>
        <v/>
      </c>
      <c r="H206" s="8" t="str">
        <f>IF(OR(C206="",ISNUMBER(E206)),"",C206-Resumo!$B$3)</f>
        <v/>
      </c>
      <c r="I206" s="9" t="str">
        <f>IF(OR(NOT(ISNUMBER(E206)),NOT(ISNUMBER(F206))),"",MAX(0,F206-D206))</f>
        <v/>
      </c>
      <c r="J206" s="4" t="n"/>
    </row>
    <row r="207">
      <c r="A207" s="4" t="n"/>
      <c r="B207" s="4" t="n"/>
      <c r="C207" s="5" t="n"/>
      <c r="D207" s="6" t="n"/>
      <c r="E207" s="5" t="n"/>
      <c r="F207" s="6" t="n"/>
      <c r="G207" s="7" t="str">
        <f>IF(C207="","",IF(ISNUMBER(E207),"Pago",IF(C207&lt;Resumo!$B$3,"Vencida",IF(C207-Resumo!$B$3&lt;=7,"Vence em 7 dias","A vencer"))))</f>
        <v/>
      </c>
      <c r="H207" s="8" t="str">
        <f>IF(OR(C207="",ISNUMBER(E207)),"",C207-Resumo!$B$3)</f>
        <v/>
      </c>
      <c r="I207" s="9" t="str">
        <f>IF(OR(NOT(ISNUMBER(E207)),NOT(ISNUMBER(F207))),"",MAX(0,F207-D207))</f>
        <v/>
      </c>
      <c r="J207" s="4" t="n"/>
    </row>
    <row r="208">
      <c r="A208" s="4" t="n"/>
      <c r="B208" s="4" t="n"/>
      <c r="C208" s="5" t="n"/>
      <c r="D208" s="6" t="n"/>
      <c r="E208" s="5" t="n"/>
      <c r="F208" s="6" t="n"/>
      <c r="G208" s="7" t="str">
        <f>IF(C208="","",IF(ISNUMBER(E208),"Pago",IF(C208&lt;Resumo!$B$3,"Vencida",IF(C208-Resumo!$B$3&lt;=7,"Vence em 7 dias","A vencer"))))</f>
        <v/>
      </c>
      <c r="H208" s="8" t="str">
        <f>IF(OR(C208="",ISNUMBER(E208)),"",C208-Resumo!$B$3)</f>
        <v/>
      </c>
      <c r="I208" s="9" t="str">
        <f>IF(OR(NOT(ISNUMBER(E208)),NOT(ISNUMBER(F208))),"",MAX(0,F208-D208))</f>
        <v/>
      </c>
      <c r="J208" s="4" t="n"/>
    </row>
    <row r="209">
      <c r="A209" s="4" t="n"/>
      <c r="B209" s="4" t="n"/>
      <c r="C209" s="5" t="n"/>
      <c r="D209" s="6" t="n"/>
      <c r="E209" s="5" t="n"/>
      <c r="F209" s="6" t="n"/>
      <c r="G209" s="7" t="str">
        <f>IF(C209="","",IF(ISNUMBER(E209),"Pago",IF(C209&lt;Resumo!$B$3,"Vencida",IF(C209-Resumo!$B$3&lt;=7,"Vence em 7 dias","A vencer"))))</f>
        <v/>
      </c>
      <c r="H209" s="8" t="str">
        <f>IF(OR(C209="",ISNUMBER(E209)),"",C209-Resumo!$B$3)</f>
        <v/>
      </c>
      <c r="I209" s="9" t="str">
        <f>IF(OR(NOT(ISNUMBER(E209)),NOT(ISNUMBER(F209))),"",MAX(0,F209-D209))</f>
        <v/>
      </c>
      <c r="J209" s="4" t="n"/>
    </row>
    <row r="210">
      <c r="A210" s="4" t="n"/>
      <c r="B210" s="4" t="n"/>
      <c r="C210" s="5" t="n"/>
      <c r="D210" s="6" t="n"/>
      <c r="E210" s="5" t="n"/>
      <c r="F210" s="6" t="n"/>
      <c r="G210" s="7" t="str">
        <f>IF(C210="","",IF(ISNUMBER(E210),"Pago",IF(C210&lt;Resumo!$B$3,"Vencida",IF(C210-Resumo!$B$3&lt;=7,"Vence em 7 dias","A vencer"))))</f>
        <v/>
      </c>
      <c r="H210" s="8" t="str">
        <f>IF(OR(C210="",ISNUMBER(E210)),"",C210-Resumo!$B$3)</f>
        <v/>
      </c>
      <c r="I210" s="9" t="str">
        <f>IF(OR(NOT(ISNUMBER(E210)),NOT(ISNUMBER(F210))),"",MAX(0,F210-D210))</f>
        <v/>
      </c>
      <c r="J210" s="4" t="n"/>
    </row>
    <row r="211">
      <c r="A211" s="4" t="n"/>
      <c r="B211" s="4" t="n"/>
      <c r="C211" s="5" t="n"/>
      <c r="D211" s="6" t="n"/>
      <c r="E211" s="5" t="n"/>
      <c r="F211" s="6" t="n"/>
      <c r="G211" s="7" t="str">
        <f>IF(C211="","",IF(ISNUMBER(E211),"Pago",IF(C211&lt;Resumo!$B$3,"Vencida",IF(C211-Resumo!$B$3&lt;=7,"Vence em 7 dias","A vencer"))))</f>
        <v/>
      </c>
      <c r="H211" s="8" t="str">
        <f>IF(OR(C211="",ISNUMBER(E211)),"",C211-Resumo!$B$3)</f>
        <v/>
      </c>
      <c r="I211" s="9" t="str">
        <f>IF(OR(NOT(ISNUMBER(E211)),NOT(ISNUMBER(F211))),"",MAX(0,F211-D211))</f>
        <v/>
      </c>
      <c r="J211" s="4" t="n"/>
    </row>
    <row r="212">
      <c r="A212" s="4" t="n"/>
      <c r="B212" s="4" t="n"/>
      <c r="C212" s="5" t="n"/>
      <c r="D212" s="6" t="n"/>
      <c r="E212" s="5" t="n"/>
      <c r="F212" s="6" t="n"/>
      <c r="G212" s="7" t="str">
        <f>IF(C212="","",IF(ISNUMBER(E212),"Pago",IF(C212&lt;Resumo!$B$3,"Vencida",IF(C212-Resumo!$B$3&lt;=7,"Vence em 7 dias","A vencer"))))</f>
        <v/>
      </c>
      <c r="H212" s="8" t="str">
        <f>IF(OR(C212="",ISNUMBER(E212)),"",C212-Resumo!$B$3)</f>
        <v/>
      </c>
      <c r="I212" s="9" t="str">
        <f>IF(OR(NOT(ISNUMBER(E212)),NOT(ISNUMBER(F212))),"",MAX(0,F212-D212))</f>
        <v/>
      </c>
      <c r="J212" s="4" t="n"/>
    </row>
    <row r="213">
      <c r="A213" s="4" t="n"/>
      <c r="B213" s="4" t="n"/>
      <c r="C213" s="5" t="n"/>
      <c r="D213" s="6" t="n"/>
      <c r="E213" s="5" t="n"/>
      <c r="F213" s="6" t="n"/>
      <c r="G213" s="7" t="str">
        <f>IF(C213="","",IF(ISNUMBER(E213),"Pago",IF(C213&lt;Resumo!$B$3,"Vencida",IF(C213-Resumo!$B$3&lt;=7,"Vence em 7 dias","A vencer"))))</f>
        <v/>
      </c>
      <c r="H213" s="8" t="str">
        <f>IF(OR(C213="",ISNUMBER(E213)),"",C213-Resumo!$B$3)</f>
        <v/>
      </c>
      <c r="I213" s="9" t="str">
        <f>IF(OR(NOT(ISNUMBER(E213)),NOT(ISNUMBER(F213))),"",MAX(0,F213-D213))</f>
        <v/>
      </c>
      <c r="J213" s="4" t="n"/>
    </row>
    <row r="214">
      <c r="A214" s="4" t="n"/>
      <c r="B214" s="4" t="n"/>
      <c r="C214" s="5" t="n"/>
      <c r="D214" s="6" t="n"/>
      <c r="E214" s="5" t="n"/>
      <c r="F214" s="6" t="n"/>
      <c r="G214" s="7" t="str">
        <f>IF(C214="","",IF(ISNUMBER(E214),"Pago",IF(C214&lt;Resumo!$B$3,"Vencida",IF(C214-Resumo!$B$3&lt;=7,"Vence em 7 dias","A vencer"))))</f>
        <v/>
      </c>
      <c r="H214" s="8" t="str">
        <f>IF(OR(C214="",ISNUMBER(E214)),"",C214-Resumo!$B$3)</f>
        <v/>
      </c>
      <c r="I214" s="9" t="str">
        <f>IF(OR(NOT(ISNUMBER(E214)),NOT(ISNUMBER(F214))),"",MAX(0,F214-D214))</f>
        <v/>
      </c>
      <c r="J214" s="4" t="n"/>
    </row>
    <row r="215">
      <c r="A215" s="4" t="n"/>
      <c r="B215" s="4" t="n"/>
      <c r="C215" s="5" t="n"/>
      <c r="D215" s="6" t="n"/>
      <c r="E215" s="5" t="n"/>
      <c r="F215" s="6" t="n"/>
      <c r="G215" s="7" t="str">
        <f>IF(C215="","",IF(ISNUMBER(E215),"Pago",IF(C215&lt;Resumo!$B$3,"Vencida",IF(C215-Resumo!$B$3&lt;=7,"Vence em 7 dias","A vencer"))))</f>
        <v/>
      </c>
      <c r="H215" s="8" t="str">
        <f>IF(OR(C215="",ISNUMBER(E215)),"",C215-Resumo!$B$3)</f>
        <v/>
      </c>
      <c r="I215" s="9" t="str">
        <f>IF(OR(NOT(ISNUMBER(E215)),NOT(ISNUMBER(F215))),"",MAX(0,F215-D215))</f>
        <v/>
      </c>
      <c r="J215" s="4" t="n"/>
    </row>
    <row r="216">
      <c r="A216" s="4" t="n"/>
      <c r="B216" s="4" t="n"/>
      <c r="C216" s="5" t="n"/>
      <c r="D216" s="6" t="n"/>
      <c r="E216" s="5" t="n"/>
      <c r="F216" s="6" t="n"/>
      <c r="G216" s="7" t="str">
        <f>IF(C216="","",IF(ISNUMBER(E216),"Pago",IF(C216&lt;Resumo!$B$3,"Vencida",IF(C216-Resumo!$B$3&lt;=7,"Vence em 7 dias","A vencer"))))</f>
        <v/>
      </c>
      <c r="H216" s="8" t="str">
        <f>IF(OR(C216="",ISNUMBER(E216)),"",C216-Resumo!$B$3)</f>
        <v/>
      </c>
      <c r="I216" s="9" t="str">
        <f>IF(OR(NOT(ISNUMBER(E216)),NOT(ISNUMBER(F216))),"",MAX(0,F216-D216))</f>
        <v/>
      </c>
      <c r="J216" s="4" t="n"/>
    </row>
    <row r="217">
      <c r="A217" s="4" t="n"/>
      <c r="B217" s="4" t="n"/>
      <c r="C217" s="5" t="n"/>
      <c r="D217" s="6" t="n"/>
      <c r="E217" s="5" t="n"/>
      <c r="F217" s="6" t="n"/>
      <c r="G217" s="7" t="str">
        <f>IF(C217="","",IF(ISNUMBER(E217),"Pago",IF(C217&lt;Resumo!$B$3,"Vencida",IF(C217-Resumo!$B$3&lt;=7,"Vence em 7 dias","A vencer"))))</f>
        <v/>
      </c>
      <c r="H217" s="8" t="str">
        <f>IF(OR(C217="",ISNUMBER(E217)),"",C217-Resumo!$B$3)</f>
        <v/>
      </c>
      <c r="I217" s="9" t="str">
        <f>IF(OR(NOT(ISNUMBER(E217)),NOT(ISNUMBER(F217))),"",MAX(0,F217-D217))</f>
        <v/>
      </c>
      <c r="J217" s="4" t="n"/>
    </row>
    <row r="218">
      <c r="A218" s="4" t="n"/>
      <c r="B218" s="4" t="n"/>
      <c r="C218" s="5" t="n"/>
      <c r="D218" s="6" t="n"/>
      <c r="E218" s="5" t="n"/>
      <c r="F218" s="6" t="n"/>
      <c r="G218" s="7" t="str">
        <f>IF(C218="","",IF(ISNUMBER(E218),"Pago",IF(C218&lt;Resumo!$B$3,"Vencida",IF(C218-Resumo!$B$3&lt;=7,"Vence em 7 dias","A vencer"))))</f>
        <v/>
      </c>
      <c r="H218" s="8" t="str">
        <f>IF(OR(C218="",ISNUMBER(E218)),"",C218-Resumo!$B$3)</f>
        <v/>
      </c>
      <c r="I218" s="9" t="str">
        <f>IF(OR(NOT(ISNUMBER(E218)),NOT(ISNUMBER(F218))),"",MAX(0,F218-D218))</f>
        <v/>
      </c>
      <c r="J218" s="4" t="n"/>
    </row>
    <row r="219">
      <c r="A219" s="4" t="n"/>
      <c r="B219" s="4" t="n"/>
      <c r="C219" s="5" t="n"/>
      <c r="D219" s="6" t="n"/>
      <c r="E219" s="5" t="n"/>
      <c r="F219" s="6" t="n"/>
      <c r="G219" s="7" t="str">
        <f>IF(C219="","",IF(ISNUMBER(E219),"Pago",IF(C219&lt;Resumo!$B$3,"Vencida",IF(C219-Resumo!$B$3&lt;=7,"Vence em 7 dias","A vencer"))))</f>
        <v/>
      </c>
      <c r="H219" s="8" t="str">
        <f>IF(OR(C219="",ISNUMBER(E219)),"",C219-Resumo!$B$3)</f>
        <v/>
      </c>
      <c r="I219" s="9" t="str">
        <f>IF(OR(NOT(ISNUMBER(E219)),NOT(ISNUMBER(F219))),"",MAX(0,F219-D219))</f>
        <v/>
      </c>
      <c r="J219" s="4" t="n"/>
    </row>
    <row r="220">
      <c r="A220" s="4" t="n"/>
      <c r="B220" s="4" t="n"/>
      <c r="C220" s="5" t="n"/>
      <c r="D220" s="6" t="n"/>
      <c r="E220" s="5" t="n"/>
      <c r="F220" s="6" t="n"/>
      <c r="G220" s="7" t="str">
        <f>IF(C220="","",IF(ISNUMBER(E220),"Pago",IF(C220&lt;Resumo!$B$3,"Vencida",IF(C220-Resumo!$B$3&lt;=7,"Vence em 7 dias","A vencer"))))</f>
        <v/>
      </c>
      <c r="H220" s="8" t="str">
        <f>IF(OR(C220="",ISNUMBER(E220)),"",C220-Resumo!$B$3)</f>
        <v/>
      </c>
      <c r="I220" s="9" t="str">
        <f>IF(OR(NOT(ISNUMBER(E220)),NOT(ISNUMBER(F220))),"",MAX(0,F220-D220))</f>
        <v/>
      </c>
      <c r="J220" s="4" t="n"/>
    </row>
    <row r="221">
      <c r="A221" s="4" t="n"/>
      <c r="B221" s="4" t="n"/>
      <c r="C221" s="5" t="n"/>
      <c r="D221" s="6" t="n"/>
      <c r="E221" s="5" t="n"/>
      <c r="F221" s="6" t="n"/>
      <c r="G221" s="7" t="str">
        <f>IF(C221="","",IF(ISNUMBER(E221),"Pago",IF(C221&lt;Resumo!$B$3,"Vencida",IF(C221-Resumo!$B$3&lt;=7,"Vence em 7 dias","A vencer"))))</f>
        <v/>
      </c>
      <c r="H221" s="8" t="str">
        <f>IF(OR(C221="",ISNUMBER(E221)),"",C221-Resumo!$B$3)</f>
        <v/>
      </c>
      <c r="I221" s="9" t="str">
        <f>IF(OR(NOT(ISNUMBER(E221)),NOT(ISNUMBER(F221))),"",MAX(0,F221-D221))</f>
        <v/>
      </c>
      <c r="J221" s="4" t="n"/>
    </row>
    <row r="222">
      <c r="A222" s="4" t="n"/>
      <c r="B222" s="4" t="n"/>
      <c r="C222" s="5" t="n"/>
      <c r="D222" s="6" t="n"/>
      <c r="E222" s="5" t="n"/>
      <c r="F222" s="6" t="n"/>
      <c r="G222" s="7" t="str">
        <f>IF(C222="","",IF(ISNUMBER(E222),"Pago",IF(C222&lt;Resumo!$B$3,"Vencida",IF(C222-Resumo!$B$3&lt;=7,"Vence em 7 dias","A vencer"))))</f>
        <v/>
      </c>
      <c r="H222" s="8" t="str">
        <f>IF(OR(C222="",ISNUMBER(E222)),"",C222-Resumo!$B$3)</f>
        <v/>
      </c>
      <c r="I222" s="9" t="str">
        <f>IF(OR(NOT(ISNUMBER(E222)),NOT(ISNUMBER(F222))),"",MAX(0,F222-D222))</f>
        <v/>
      </c>
      <c r="J222" s="4" t="n"/>
    </row>
    <row r="223">
      <c r="A223" s="4" t="n"/>
      <c r="B223" s="4" t="n"/>
      <c r="C223" s="5" t="n"/>
      <c r="D223" s="6" t="n"/>
      <c r="E223" s="5" t="n"/>
      <c r="F223" s="6" t="n"/>
      <c r="G223" s="7" t="str">
        <f>IF(C223="","",IF(ISNUMBER(E223),"Pago",IF(C223&lt;Resumo!$B$3,"Vencida",IF(C223-Resumo!$B$3&lt;=7,"Vence em 7 dias","A vencer"))))</f>
        <v/>
      </c>
      <c r="H223" s="8" t="str">
        <f>IF(OR(C223="",ISNUMBER(E223)),"",C223-Resumo!$B$3)</f>
        <v/>
      </c>
      <c r="I223" s="9" t="str">
        <f>IF(OR(NOT(ISNUMBER(E223)),NOT(ISNUMBER(F223))),"",MAX(0,F223-D223))</f>
        <v/>
      </c>
      <c r="J223" s="4" t="n"/>
    </row>
    <row r="224">
      <c r="A224" s="4" t="n"/>
      <c r="B224" s="4" t="n"/>
      <c r="C224" s="5" t="n"/>
      <c r="D224" s="6" t="n"/>
      <c r="E224" s="5" t="n"/>
      <c r="F224" s="6" t="n"/>
      <c r="G224" s="7" t="str">
        <f>IF(C224="","",IF(ISNUMBER(E224),"Pago",IF(C224&lt;Resumo!$B$3,"Vencida",IF(C224-Resumo!$B$3&lt;=7,"Vence em 7 dias","A vencer"))))</f>
        <v/>
      </c>
      <c r="H224" s="8" t="str">
        <f>IF(OR(C224="",ISNUMBER(E224)),"",C224-Resumo!$B$3)</f>
        <v/>
      </c>
      <c r="I224" s="9" t="str">
        <f>IF(OR(NOT(ISNUMBER(E224)),NOT(ISNUMBER(F224))),"",MAX(0,F224-D224))</f>
        <v/>
      </c>
      <c r="J224" s="4" t="n"/>
    </row>
    <row r="225">
      <c r="A225" s="4" t="n"/>
      <c r="B225" s="4" t="n"/>
      <c r="C225" s="5" t="n"/>
      <c r="D225" s="6" t="n"/>
      <c r="E225" s="5" t="n"/>
      <c r="F225" s="6" t="n"/>
      <c r="G225" s="7" t="str">
        <f>IF(C225="","",IF(ISNUMBER(E225),"Pago",IF(C225&lt;Resumo!$B$3,"Vencida",IF(C225-Resumo!$B$3&lt;=7,"Vence em 7 dias","A vencer"))))</f>
        <v/>
      </c>
      <c r="H225" s="8" t="str">
        <f>IF(OR(C225="",ISNUMBER(E225)),"",C225-Resumo!$B$3)</f>
        <v/>
      </c>
      <c r="I225" s="9" t="str">
        <f>IF(OR(NOT(ISNUMBER(E225)),NOT(ISNUMBER(F225))),"",MAX(0,F225-D225))</f>
        <v/>
      </c>
      <c r="J225" s="4" t="n"/>
    </row>
    <row r="226">
      <c r="A226" s="4" t="n"/>
      <c r="B226" s="4" t="n"/>
      <c r="C226" s="5" t="n"/>
      <c r="D226" s="6" t="n"/>
      <c r="E226" s="5" t="n"/>
      <c r="F226" s="6" t="n"/>
      <c r="G226" s="7" t="str">
        <f>IF(C226="","",IF(ISNUMBER(E226),"Pago",IF(C226&lt;Resumo!$B$3,"Vencida",IF(C226-Resumo!$B$3&lt;=7,"Vence em 7 dias","A vencer"))))</f>
        <v/>
      </c>
      <c r="H226" s="8" t="str">
        <f>IF(OR(C226="",ISNUMBER(E226)),"",C226-Resumo!$B$3)</f>
        <v/>
      </c>
      <c r="I226" s="9" t="str">
        <f>IF(OR(NOT(ISNUMBER(E226)),NOT(ISNUMBER(F226))),"",MAX(0,F226-D226))</f>
        <v/>
      </c>
      <c r="J226" s="4" t="n"/>
    </row>
    <row r="227">
      <c r="A227" s="4" t="n"/>
      <c r="B227" s="4" t="n"/>
      <c r="C227" s="5" t="n"/>
      <c r="D227" s="6" t="n"/>
      <c r="E227" s="5" t="n"/>
      <c r="F227" s="6" t="n"/>
      <c r="G227" s="7" t="str">
        <f>IF(C227="","",IF(ISNUMBER(E227),"Pago",IF(C227&lt;Resumo!$B$3,"Vencida",IF(C227-Resumo!$B$3&lt;=7,"Vence em 7 dias","A vencer"))))</f>
        <v/>
      </c>
      <c r="H227" s="8" t="str">
        <f>IF(OR(C227="",ISNUMBER(E227)),"",C227-Resumo!$B$3)</f>
        <v/>
      </c>
      <c r="I227" s="9" t="str">
        <f>IF(OR(NOT(ISNUMBER(E227)),NOT(ISNUMBER(F227))),"",MAX(0,F227-D227))</f>
        <v/>
      </c>
      <c r="J227" s="4" t="n"/>
    </row>
    <row r="228">
      <c r="A228" s="4" t="n"/>
      <c r="B228" s="4" t="n"/>
      <c r="C228" s="5" t="n"/>
      <c r="D228" s="6" t="n"/>
      <c r="E228" s="5" t="n"/>
      <c r="F228" s="6" t="n"/>
      <c r="G228" s="7" t="str">
        <f>IF(C228="","",IF(ISNUMBER(E228),"Pago",IF(C228&lt;Resumo!$B$3,"Vencida",IF(C228-Resumo!$B$3&lt;=7,"Vence em 7 dias","A vencer"))))</f>
        <v/>
      </c>
      <c r="H228" s="8" t="str">
        <f>IF(OR(C228="",ISNUMBER(E228)),"",C228-Resumo!$B$3)</f>
        <v/>
      </c>
      <c r="I228" s="9" t="str">
        <f>IF(OR(NOT(ISNUMBER(E228)),NOT(ISNUMBER(F228))),"",MAX(0,F228-D228))</f>
        <v/>
      </c>
      <c r="J228" s="4" t="n"/>
    </row>
    <row r="229">
      <c r="A229" s="4" t="n"/>
      <c r="B229" s="4" t="n"/>
      <c r="C229" s="5" t="n"/>
      <c r="D229" s="6" t="n"/>
      <c r="E229" s="5" t="n"/>
      <c r="F229" s="6" t="n"/>
      <c r="G229" s="7" t="str">
        <f>IF(C229="","",IF(ISNUMBER(E229),"Pago",IF(C229&lt;Resumo!$B$3,"Vencida",IF(C229-Resumo!$B$3&lt;=7,"Vence em 7 dias","A vencer"))))</f>
        <v/>
      </c>
      <c r="H229" s="8" t="str">
        <f>IF(OR(C229="",ISNUMBER(E229)),"",C229-Resumo!$B$3)</f>
        <v/>
      </c>
      <c r="I229" s="9" t="str">
        <f>IF(OR(NOT(ISNUMBER(E229)),NOT(ISNUMBER(F229))),"",MAX(0,F229-D229))</f>
        <v/>
      </c>
      <c r="J229" s="4" t="n"/>
    </row>
    <row r="230">
      <c r="A230" s="4" t="n"/>
      <c r="B230" s="4" t="n"/>
      <c r="C230" s="5" t="n"/>
      <c r="D230" s="6" t="n"/>
      <c r="E230" s="5" t="n"/>
      <c r="F230" s="6" t="n"/>
      <c r="G230" s="7" t="str">
        <f>IF(C230="","",IF(ISNUMBER(E230),"Pago",IF(C230&lt;Resumo!$B$3,"Vencida",IF(C230-Resumo!$B$3&lt;=7,"Vence em 7 dias","A vencer"))))</f>
        <v/>
      </c>
      <c r="H230" s="8" t="str">
        <f>IF(OR(C230="",ISNUMBER(E230)),"",C230-Resumo!$B$3)</f>
        <v/>
      </c>
      <c r="I230" s="9" t="str">
        <f>IF(OR(NOT(ISNUMBER(E230)),NOT(ISNUMBER(F230))),"",MAX(0,F230-D230))</f>
        <v/>
      </c>
      <c r="J230" s="4" t="n"/>
    </row>
    <row r="231">
      <c r="A231" s="4" t="n"/>
      <c r="B231" s="4" t="n"/>
      <c r="C231" s="5" t="n"/>
      <c r="D231" s="6" t="n"/>
      <c r="E231" s="5" t="n"/>
      <c r="F231" s="6" t="n"/>
      <c r="G231" s="7" t="str">
        <f>IF(C231="","",IF(ISNUMBER(E231),"Pago",IF(C231&lt;Resumo!$B$3,"Vencida",IF(C231-Resumo!$B$3&lt;=7,"Vence em 7 dias","A vencer"))))</f>
        <v/>
      </c>
      <c r="H231" s="8" t="str">
        <f>IF(OR(C231="",ISNUMBER(E231)),"",C231-Resumo!$B$3)</f>
        <v/>
      </c>
      <c r="I231" s="9" t="str">
        <f>IF(OR(NOT(ISNUMBER(E231)),NOT(ISNUMBER(F231))),"",MAX(0,F231-D231))</f>
        <v/>
      </c>
      <c r="J231" s="4" t="n"/>
    </row>
    <row r="232">
      <c r="A232" s="4" t="n"/>
      <c r="B232" s="4" t="n"/>
      <c r="C232" s="5" t="n"/>
      <c r="D232" s="6" t="n"/>
      <c r="E232" s="5" t="n"/>
      <c r="F232" s="6" t="n"/>
      <c r="G232" s="7" t="str">
        <f>IF(C232="","",IF(ISNUMBER(E232),"Pago",IF(C232&lt;Resumo!$B$3,"Vencida",IF(C232-Resumo!$B$3&lt;=7,"Vence em 7 dias","A vencer"))))</f>
        <v/>
      </c>
      <c r="H232" s="8" t="str">
        <f>IF(OR(C232="",ISNUMBER(E232)),"",C232-Resumo!$B$3)</f>
        <v/>
      </c>
      <c r="I232" s="9" t="str">
        <f>IF(OR(NOT(ISNUMBER(E232)),NOT(ISNUMBER(F232))),"",MAX(0,F232-D232))</f>
        <v/>
      </c>
      <c r="J232" s="4" t="n"/>
    </row>
    <row r="233">
      <c r="A233" s="4" t="n"/>
      <c r="B233" s="4" t="n"/>
      <c r="C233" s="5" t="n"/>
      <c r="D233" s="6" t="n"/>
      <c r="E233" s="5" t="n"/>
      <c r="F233" s="6" t="n"/>
      <c r="G233" s="7" t="str">
        <f>IF(C233="","",IF(ISNUMBER(E233),"Pago",IF(C233&lt;Resumo!$B$3,"Vencida",IF(C233-Resumo!$B$3&lt;=7,"Vence em 7 dias","A vencer"))))</f>
        <v/>
      </c>
      <c r="H233" s="8" t="str">
        <f>IF(OR(C233="",ISNUMBER(E233)),"",C233-Resumo!$B$3)</f>
        <v/>
      </c>
      <c r="I233" s="9" t="str">
        <f>IF(OR(NOT(ISNUMBER(E233)),NOT(ISNUMBER(F233))),"",MAX(0,F233-D233))</f>
        <v/>
      </c>
      <c r="J233" s="4" t="n"/>
    </row>
    <row r="234">
      <c r="A234" s="4" t="n"/>
      <c r="B234" s="4" t="n"/>
      <c r="C234" s="5" t="n"/>
      <c r="D234" s="6" t="n"/>
      <c r="E234" s="5" t="n"/>
      <c r="F234" s="6" t="n"/>
      <c r="G234" s="7" t="str">
        <f>IF(C234="","",IF(ISNUMBER(E234),"Pago",IF(C234&lt;Resumo!$B$3,"Vencida",IF(C234-Resumo!$B$3&lt;=7,"Vence em 7 dias","A vencer"))))</f>
        <v/>
      </c>
      <c r="H234" s="8" t="str">
        <f>IF(OR(C234="",ISNUMBER(E234)),"",C234-Resumo!$B$3)</f>
        <v/>
      </c>
      <c r="I234" s="9" t="str">
        <f>IF(OR(NOT(ISNUMBER(E234)),NOT(ISNUMBER(F234))),"",MAX(0,F234-D234))</f>
        <v/>
      </c>
      <c r="J234" s="4" t="n"/>
    </row>
    <row r="235">
      <c r="A235" s="4" t="n"/>
      <c r="B235" s="4" t="n"/>
      <c r="C235" s="5" t="n"/>
      <c r="D235" s="6" t="n"/>
      <c r="E235" s="5" t="n"/>
      <c r="F235" s="6" t="n"/>
      <c r="G235" s="7" t="str">
        <f>IF(C235="","",IF(ISNUMBER(E235),"Pago",IF(C235&lt;Resumo!$B$3,"Vencida",IF(C235-Resumo!$B$3&lt;=7,"Vence em 7 dias","A vencer"))))</f>
        <v/>
      </c>
      <c r="H235" s="8" t="str">
        <f>IF(OR(C235="",ISNUMBER(E235)),"",C235-Resumo!$B$3)</f>
        <v/>
      </c>
      <c r="I235" s="9" t="str">
        <f>IF(OR(NOT(ISNUMBER(E235)),NOT(ISNUMBER(F235))),"",MAX(0,F235-D235))</f>
        <v/>
      </c>
      <c r="J235" s="4" t="n"/>
    </row>
    <row r="236">
      <c r="A236" s="4" t="n"/>
      <c r="B236" s="4" t="n"/>
      <c r="C236" s="5" t="n"/>
      <c r="D236" s="6" t="n"/>
      <c r="E236" s="5" t="n"/>
      <c r="F236" s="6" t="n"/>
      <c r="G236" s="7" t="str">
        <f>IF(C236="","",IF(ISNUMBER(E236),"Pago",IF(C236&lt;Resumo!$B$3,"Vencida",IF(C236-Resumo!$B$3&lt;=7,"Vence em 7 dias","A vencer"))))</f>
        <v/>
      </c>
      <c r="H236" s="8" t="str">
        <f>IF(OR(C236="",ISNUMBER(E236)),"",C236-Resumo!$B$3)</f>
        <v/>
      </c>
      <c r="I236" s="9" t="str">
        <f>IF(OR(NOT(ISNUMBER(E236)),NOT(ISNUMBER(F236))),"",MAX(0,F236-D236))</f>
        <v/>
      </c>
      <c r="J236" s="4" t="n"/>
    </row>
    <row r="237">
      <c r="A237" s="4" t="n"/>
      <c r="B237" s="4" t="n"/>
      <c r="C237" s="5" t="n"/>
      <c r="D237" s="6" t="n"/>
      <c r="E237" s="5" t="n"/>
      <c r="F237" s="6" t="n"/>
      <c r="G237" s="7" t="str">
        <f>IF(C237="","",IF(ISNUMBER(E237),"Pago",IF(C237&lt;Resumo!$B$3,"Vencida",IF(C237-Resumo!$B$3&lt;=7,"Vence em 7 dias","A vencer"))))</f>
        <v/>
      </c>
      <c r="H237" s="8" t="str">
        <f>IF(OR(C237="",ISNUMBER(E237)),"",C237-Resumo!$B$3)</f>
        <v/>
      </c>
      <c r="I237" s="9" t="str">
        <f>IF(OR(NOT(ISNUMBER(E237)),NOT(ISNUMBER(F237))),"",MAX(0,F237-D237))</f>
        <v/>
      </c>
      <c r="J237" s="4" t="n"/>
    </row>
    <row r="238">
      <c r="A238" s="4" t="n"/>
      <c r="B238" s="4" t="n"/>
      <c r="C238" s="5" t="n"/>
      <c r="D238" s="6" t="n"/>
      <c r="E238" s="5" t="n"/>
      <c r="F238" s="6" t="n"/>
      <c r="G238" s="7" t="str">
        <f>IF(C238="","",IF(ISNUMBER(E238),"Pago",IF(C238&lt;Resumo!$B$3,"Vencida",IF(C238-Resumo!$B$3&lt;=7,"Vence em 7 dias","A vencer"))))</f>
        <v/>
      </c>
      <c r="H238" s="8" t="str">
        <f>IF(OR(C238="",ISNUMBER(E238)),"",C238-Resumo!$B$3)</f>
        <v/>
      </c>
      <c r="I238" s="9" t="str">
        <f>IF(OR(NOT(ISNUMBER(E238)),NOT(ISNUMBER(F238))),"",MAX(0,F238-D238))</f>
        <v/>
      </c>
      <c r="J238" s="4" t="n"/>
    </row>
    <row r="239">
      <c r="A239" s="4" t="n"/>
      <c r="B239" s="4" t="n"/>
      <c r="C239" s="5" t="n"/>
      <c r="D239" s="6" t="n"/>
      <c r="E239" s="5" t="n"/>
      <c r="F239" s="6" t="n"/>
      <c r="G239" s="7" t="str">
        <f>IF(C239="","",IF(ISNUMBER(E239),"Pago",IF(C239&lt;Resumo!$B$3,"Vencida",IF(C239-Resumo!$B$3&lt;=7,"Vence em 7 dias","A vencer"))))</f>
        <v/>
      </c>
      <c r="H239" s="8" t="str">
        <f>IF(OR(C239="",ISNUMBER(E239)),"",C239-Resumo!$B$3)</f>
        <v/>
      </c>
      <c r="I239" s="9" t="str">
        <f>IF(OR(NOT(ISNUMBER(E239)),NOT(ISNUMBER(F239))),"",MAX(0,F239-D239))</f>
        <v/>
      </c>
      <c r="J239" s="4" t="n"/>
    </row>
    <row r="240">
      <c r="A240" s="4" t="n"/>
      <c r="B240" s="4" t="n"/>
      <c r="C240" s="5" t="n"/>
      <c r="D240" s="6" t="n"/>
      <c r="E240" s="5" t="n"/>
      <c r="F240" s="6" t="n"/>
      <c r="G240" s="7" t="str">
        <f>IF(C240="","",IF(ISNUMBER(E240),"Pago",IF(C240&lt;Resumo!$B$3,"Vencida",IF(C240-Resumo!$B$3&lt;=7,"Vence em 7 dias","A vencer"))))</f>
        <v/>
      </c>
      <c r="H240" s="8" t="str">
        <f>IF(OR(C240="",ISNUMBER(E240)),"",C240-Resumo!$B$3)</f>
        <v/>
      </c>
      <c r="I240" s="9" t="str">
        <f>IF(OR(NOT(ISNUMBER(E240)),NOT(ISNUMBER(F240))),"",MAX(0,F240-D240))</f>
        <v/>
      </c>
      <c r="J240" s="4" t="n"/>
    </row>
    <row r="241">
      <c r="A241" s="4" t="n"/>
      <c r="B241" s="4" t="n"/>
      <c r="C241" s="5" t="n"/>
      <c r="D241" s="6" t="n"/>
      <c r="E241" s="5" t="n"/>
      <c r="F241" s="6" t="n"/>
      <c r="G241" s="7" t="str">
        <f>IF(C241="","",IF(ISNUMBER(E241),"Pago",IF(C241&lt;Resumo!$B$3,"Vencida",IF(C241-Resumo!$B$3&lt;=7,"Vence em 7 dias","A vencer"))))</f>
        <v/>
      </c>
      <c r="H241" s="8" t="str">
        <f>IF(OR(C241="",ISNUMBER(E241)),"",C241-Resumo!$B$3)</f>
        <v/>
      </c>
      <c r="I241" s="9" t="str">
        <f>IF(OR(NOT(ISNUMBER(E241)),NOT(ISNUMBER(F241))),"",MAX(0,F241-D241))</f>
        <v/>
      </c>
      <c r="J241" s="4" t="n"/>
    </row>
    <row r="242">
      <c r="A242" s="4" t="n"/>
      <c r="B242" s="4" t="n"/>
      <c r="C242" s="5" t="n"/>
      <c r="D242" s="6" t="n"/>
      <c r="E242" s="5" t="n"/>
      <c r="F242" s="6" t="n"/>
      <c r="G242" s="7" t="str">
        <f>IF(C242="","",IF(ISNUMBER(E242),"Pago",IF(C242&lt;Resumo!$B$3,"Vencida",IF(C242-Resumo!$B$3&lt;=7,"Vence em 7 dias","A vencer"))))</f>
        <v/>
      </c>
      <c r="H242" s="8" t="str">
        <f>IF(OR(C242="",ISNUMBER(E242)),"",C242-Resumo!$B$3)</f>
        <v/>
      </c>
      <c r="I242" s="9" t="str">
        <f>IF(OR(NOT(ISNUMBER(E242)),NOT(ISNUMBER(F242))),"",MAX(0,F242-D242))</f>
        <v/>
      </c>
      <c r="J242" s="4" t="n"/>
    </row>
    <row r="243">
      <c r="A243" s="4" t="n"/>
      <c r="B243" s="4" t="n"/>
      <c r="C243" s="5" t="n"/>
      <c r="D243" s="6" t="n"/>
      <c r="E243" s="5" t="n"/>
      <c r="F243" s="6" t="n"/>
      <c r="G243" s="7" t="str">
        <f>IF(C243="","",IF(ISNUMBER(E243),"Pago",IF(C243&lt;Resumo!$B$3,"Vencida",IF(C243-Resumo!$B$3&lt;=7,"Vence em 7 dias","A vencer"))))</f>
        <v/>
      </c>
      <c r="H243" s="8" t="str">
        <f>IF(OR(C243="",ISNUMBER(E243)),"",C243-Resumo!$B$3)</f>
        <v/>
      </c>
      <c r="I243" s="9" t="str">
        <f>IF(OR(NOT(ISNUMBER(E243)),NOT(ISNUMBER(F243))),"",MAX(0,F243-D243))</f>
        <v/>
      </c>
      <c r="J243" s="4" t="n"/>
    </row>
    <row r="244">
      <c r="A244" s="4" t="n"/>
      <c r="B244" s="4" t="n"/>
      <c r="C244" s="5" t="n"/>
      <c r="D244" s="6" t="n"/>
      <c r="E244" s="5" t="n"/>
      <c r="F244" s="6" t="n"/>
      <c r="G244" s="7" t="str">
        <f>IF(C244="","",IF(ISNUMBER(E244),"Pago",IF(C244&lt;Resumo!$B$3,"Vencida",IF(C244-Resumo!$B$3&lt;=7,"Vence em 7 dias","A vencer"))))</f>
        <v/>
      </c>
      <c r="H244" s="8" t="str">
        <f>IF(OR(C244="",ISNUMBER(E244)),"",C244-Resumo!$B$3)</f>
        <v/>
      </c>
      <c r="I244" s="9" t="str">
        <f>IF(OR(NOT(ISNUMBER(E244)),NOT(ISNUMBER(F244))),"",MAX(0,F244-D244))</f>
        <v/>
      </c>
      <c r="J244" s="4" t="n"/>
    </row>
    <row r="245">
      <c r="A245" s="4" t="n"/>
      <c r="B245" s="4" t="n"/>
      <c r="C245" s="5" t="n"/>
      <c r="D245" s="6" t="n"/>
      <c r="E245" s="5" t="n"/>
      <c r="F245" s="6" t="n"/>
      <c r="G245" s="7" t="str">
        <f>IF(C245="","",IF(ISNUMBER(E245),"Pago",IF(C245&lt;Resumo!$B$3,"Vencida",IF(C245-Resumo!$B$3&lt;=7,"Vence em 7 dias","A vencer"))))</f>
        <v/>
      </c>
      <c r="H245" s="8" t="str">
        <f>IF(OR(C245="",ISNUMBER(E245)),"",C245-Resumo!$B$3)</f>
        <v/>
      </c>
      <c r="I245" s="9" t="str">
        <f>IF(OR(NOT(ISNUMBER(E245)),NOT(ISNUMBER(F245))),"",MAX(0,F245-D245))</f>
        <v/>
      </c>
      <c r="J245" s="4" t="n"/>
    </row>
    <row r="246">
      <c r="A246" s="4" t="n"/>
      <c r="B246" s="4" t="n"/>
      <c r="C246" s="5" t="n"/>
      <c r="D246" s="6" t="n"/>
      <c r="E246" s="5" t="n"/>
      <c r="F246" s="6" t="n"/>
      <c r="G246" s="7" t="str">
        <f>IF(C246="","",IF(ISNUMBER(E246),"Pago",IF(C246&lt;Resumo!$B$3,"Vencida",IF(C246-Resumo!$B$3&lt;=7,"Vence em 7 dias","A vencer"))))</f>
        <v/>
      </c>
      <c r="H246" s="8" t="str">
        <f>IF(OR(C246="",ISNUMBER(E246)),"",C246-Resumo!$B$3)</f>
        <v/>
      </c>
      <c r="I246" s="9" t="str">
        <f>IF(OR(NOT(ISNUMBER(E246)),NOT(ISNUMBER(F246))),"",MAX(0,F246-D246))</f>
        <v/>
      </c>
      <c r="J246" s="4" t="n"/>
    </row>
    <row r="247">
      <c r="A247" s="4" t="n"/>
      <c r="B247" s="4" t="n"/>
      <c r="C247" s="5" t="n"/>
      <c r="D247" s="6" t="n"/>
      <c r="E247" s="5" t="n"/>
      <c r="F247" s="6" t="n"/>
      <c r="G247" s="7" t="str">
        <f>IF(C247="","",IF(ISNUMBER(E247),"Pago",IF(C247&lt;Resumo!$B$3,"Vencida",IF(C247-Resumo!$B$3&lt;=7,"Vence em 7 dias","A vencer"))))</f>
        <v/>
      </c>
      <c r="H247" s="8" t="str">
        <f>IF(OR(C247="",ISNUMBER(E247)),"",C247-Resumo!$B$3)</f>
        <v/>
      </c>
      <c r="I247" s="9" t="str">
        <f>IF(OR(NOT(ISNUMBER(E247)),NOT(ISNUMBER(F247))),"",MAX(0,F247-D247))</f>
        <v/>
      </c>
      <c r="J247" s="4" t="n"/>
    </row>
    <row r="248">
      <c r="A248" s="4" t="n"/>
      <c r="B248" s="4" t="n"/>
      <c r="C248" s="5" t="n"/>
      <c r="D248" s="6" t="n"/>
      <c r="E248" s="5" t="n"/>
      <c r="F248" s="6" t="n"/>
      <c r="G248" s="7" t="str">
        <f>IF(C248="","",IF(ISNUMBER(E248),"Pago",IF(C248&lt;Resumo!$B$3,"Vencida",IF(C248-Resumo!$B$3&lt;=7,"Vence em 7 dias","A vencer"))))</f>
        <v/>
      </c>
      <c r="H248" s="8" t="str">
        <f>IF(OR(C248="",ISNUMBER(E248)),"",C248-Resumo!$B$3)</f>
        <v/>
      </c>
      <c r="I248" s="9" t="str">
        <f>IF(OR(NOT(ISNUMBER(E248)),NOT(ISNUMBER(F248))),"",MAX(0,F248-D248))</f>
        <v/>
      </c>
      <c r="J248" s="4" t="n"/>
    </row>
    <row r="249">
      <c r="A249" s="4" t="n"/>
      <c r="B249" s="4" t="n"/>
      <c r="C249" s="5" t="n"/>
      <c r="D249" s="6" t="n"/>
      <c r="E249" s="5" t="n"/>
      <c r="F249" s="6" t="n"/>
      <c r="G249" s="7" t="str">
        <f>IF(C249="","",IF(ISNUMBER(E249),"Pago",IF(C249&lt;Resumo!$B$3,"Vencida",IF(C249-Resumo!$B$3&lt;=7,"Vence em 7 dias","A vencer"))))</f>
        <v/>
      </c>
      <c r="H249" s="8" t="str">
        <f>IF(OR(C249="",ISNUMBER(E249)),"",C249-Resumo!$B$3)</f>
        <v/>
      </c>
      <c r="I249" s="9" t="str">
        <f>IF(OR(NOT(ISNUMBER(E249)),NOT(ISNUMBER(F249))),"",MAX(0,F249-D249))</f>
        <v/>
      </c>
      <c r="J249" s="4" t="n"/>
    </row>
    <row r="250">
      <c r="A250" s="4" t="n"/>
      <c r="B250" s="4" t="n"/>
      <c r="C250" s="5" t="n"/>
      <c r="D250" s="6" t="n"/>
      <c r="E250" s="5" t="n"/>
      <c r="F250" s="6" t="n"/>
      <c r="G250" s="7" t="str">
        <f>IF(C250="","",IF(ISNUMBER(E250),"Pago",IF(C250&lt;Resumo!$B$3,"Vencida",IF(C250-Resumo!$B$3&lt;=7,"Vence em 7 dias","A vencer"))))</f>
        <v/>
      </c>
      <c r="H250" s="8" t="str">
        <f>IF(OR(C250="",ISNUMBER(E250)),"",C250-Resumo!$B$3)</f>
        <v/>
      </c>
      <c r="I250" s="9" t="str">
        <f>IF(OR(NOT(ISNUMBER(E250)),NOT(ISNUMBER(F250))),"",MAX(0,F250-D250))</f>
        <v/>
      </c>
      <c r="J250" s="4" t="n"/>
    </row>
    <row r="251">
      <c r="A251" s="4" t="n"/>
      <c r="B251" s="4" t="n"/>
      <c r="C251" s="5" t="n"/>
      <c r="D251" s="6" t="n"/>
      <c r="E251" s="5" t="n"/>
      <c r="F251" s="6" t="n"/>
      <c r="G251" s="7" t="str">
        <f>IF(C251="","",IF(ISNUMBER(E251),"Pago",IF(C251&lt;Resumo!$B$3,"Vencida",IF(C251-Resumo!$B$3&lt;=7,"Vence em 7 dias","A vencer"))))</f>
        <v/>
      </c>
      <c r="H251" s="8" t="str">
        <f>IF(OR(C251="",ISNUMBER(E251)),"",C251-Resumo!$B$3)</f>
        <v/>
      </c>
      <c r="I251" s="9" t="str">
        <f>IF(OR(NOT(ISNUMBER(E251)),NOT(ISNUMBER(F251))),"",MAX(0,F251-D251))</f>
        <v/>
      </c>
      <c r="J251" s="4" t="n"/>
    </row>
    <row r="252">
      <c r="A252" s="4" t="n"/>
      <c r="B252" s="4" t="n"/>
      <c r="C252" s="5" t="n"/>
      <c r="D252" s="6" t="n"/>
      <c r="E252" s="5" t="n"/>
      <c r="F252" s="6" t="n"/>
      <c r="G252" s="7" t="str">
        <f>IF(C252="","",IF(ISNUMBER(E252),"Pago",IF(C252&lt;Resumo!$B$3,"Vencida",IF(C252-Resumo!$B$3&lt;=7,"Vence em 7 dias","A vencer"))))</f>
        <v/>
      </c>
      <c r="H252" s="8" t="str">
        <f>IF(OR(C252="",ISNUMBER(E252)),"",C252-Resumo!$B$3)</f>
        <v/>
      </c>
      <c r="I252" s="9" t="str">
        <f>IF(OR(NOT(ISNUMBER(E252)),NOT(ISNUMBER(F252))),"",MAX(0,F252-D252))</f>
        <v/>
      </c>
      <c r="J252" s="4" t="n"/>
    </row>
    <row r="253">
      <c r="A253" s="4" t="n"/>
      <c r="B253" s="4" t="n"/>
      <c r="C253" s="5" t="n"/>
      <c r="D253" s="6" t="n"/>
      <c r="E253" s="5" t="n"/>
      <c r="F253" s="6" t="n"/>
      <c r="G253" s="7" t="str">
        <f>IF(C253="","",IF(ISNUMBER(E253),"Pago",IF(C253&lt;Resumo!$B$3,"Vencida",IF(C253-Resumo!$B$3&lt;=7,"Vence em 7 dias","A vencer"))))</f>
        <v/>
      </c>
      <c r="H253" s="8" t="str">
        <f>IF(OR(C253="",ISNUMBER(E253)),"",C253-Resumo!$B$3)</f>
        <v/>
      </c>
      <c r="I253" s="9" t="str">
        <f>IF(OR(NOT(ISNUMBER(E253)),NOT(ISNUMBER(F253))),"",MAX(0,F253-D253))</f>
        <v/>
      </c>
      <c r="J253" s="4" t="n"/>
    </row>
    <row r="254">
      <c r="A254" s="4" t="n"/>
      <c r="B254" s="4" t="n"/>
      <c r="C254" s="5" t="n"/>
      <c r="D254" s="6" t="n"/>
      <c r="E254" s="5" t="n"/>
      <c r="F254" s="6" t="n"/>
      <c r="G254" s="7" t="str">
        <f>IF(C254="","",IF(ISNUMBER(E254),"Pago",IF(C254&lt;Resumo!$B$3,"Vencida",IF(C254-Resumo!$B$3&lt;=7,"Vence em 7 dias","A vencer"))))</f>
        <v/>
      </c>
      <c r="H254" s="8" t="str">
        <f>IF(OR(C254="",ISNUMBER(E254)),"",C254-Resumo!$B$3)</f>
        <v/>
      </c>
      <c r="I254" s="9" t="str">
        <f>IF(OR(NOT(ISNUMBER(E254)),NOT(ISNUMBER(F254))),"",MAX(0,F254-D254))</f>
        <v/>
      </c>
      <c r="J254" s="4" t="n"/>
    </row>
    <row r="255">
      <c r="A255" s="4" t="n"/>
      <c r="B255" s="4" t="n"/>
      <c r="C255" s="5" t="n"/>
      <c r="D255" s="6" t="n"/>
      <c r="E255" s="5" t="n"/>
      <c r="F255" s="6" t="n"/>
      <c r="G255" s="7" t="str">
        <f>IF(C255="","",IF(ISNUMBER(E255),"Pago",IF(C255&lt;Resumo!$B$3,"Vencida",IF(C255-Resumo!$B$3&lt;=7,"Vence em 7 dias","A vencer"))))</f>
        <v/>
      </c>
      <c r="H255" s="8" t="str">
        <f>IF(OR(C255="",ISNUMBER(E255)),"",C255-Resumo!$B$3)</f>
        <v/>
      </c>
      <c r="I255" s="9" t="str">
        <f>IF(OR(NOT(ISNUMBER(E255)),NOT(ISNUMBER(F255))),"",MAX(0,F255-D255))</f>
        <v/>
      </c>
      <c r="J255" s="4" t="n"/>
    </row>
    <row r="256">
      <c r="A256" s="4" t="n"/>
      <c r="B256" s="4" t="n"/>
      <c r="C256" s="5" t="n"/>
      <c r="D256" s="6" t="n"/>
      <c r="E256" s="5" t="n"/>
      <c r="F256" s="6" t="n"/>
      <c r="G256" s="7" t="str">
        <f>IF(C256="","",IF(ISNUMBER(E256),"Pago",IF(C256&lt;Resumo!$B$3,"Vencida",IF(C256-Resumo!$B$3&lt;=7,"Vence em 7 dias","A vencer"))))</f>
        <v/>
      </c>
      <c r="H256" s="8" t="str">
        <f>IF(OR(C256="",ISNUMBER(E256)),"",C256-Resumo!$B$3)</f>
        <v/>
      </c>
      <c r="I256" s="9" t="str">
        <f>IF(OR(NOT(ISNUMBER(E256)),NOT(ISNUMBER(F256))),"",MAX(0,F256-D256))</f>
        <v/>
      </c>
      <c r="J256" s="4" t="n"/>
    </row>
    <row r="257">
      <c r="A257" s="4" t="n"/>
      <c r="B257" s="4" t="n"/>
      <c r="C257" s="5" t="n"/>
      <c r="D257" s="6" t="n"/>
      <c r="E257" s="5" t="n"/>
      <c r="F257" s="6" t="n"/>
      <c r="G257" s="7" t="str">
        <f>IF(C257="","",IF(ISNUMBER(E257),"Pago",IF(C257&lt;Resumo!$B$3,"Vencida",IF(C257-Resumo!$B$3&lt;=7,"Vence em 7 dias","A vencer"))))</f>
        <v/>
      </c>
      <c r="H257" s="8" t="str">
        <f>IF(OR(C257="",ISNUMBER(E257)),"",C257-Resumo!$B$3)</f>
        <v/>
      </c>
      <c r="I257" s="9" t="str">
        <f>IF(OR(NOT(ISNUMBER(E257)),NOT(ISNUMBER(F257))),"",MAX(0,F257-D257))</f>
        <v/>
      </c>
      <c r="J257" s="4" t="n"/>
    </row>
    <row r="258">
      <c r="A258" s="4" t="n"/>
      <c r="B258" s="4" t="n"/>
      <c r="C258" s="5" t="n"/>
      <c r="D258" s="6" t="n"/>
      <c r="E258" s="5" t="n"/>
      <c r="F258" s="6" t="n"/>
      <c r="G258" s="7" t="str">
        <f>IF(C258="","",IF(ISNUMBER(E258),"Pago",IF(C258&lt;Resumo!$B$3,"Vencida",IF(C258-Resumo!$B$3&lt;=7,"Vence em 7 dias","A vencer"))))</f>
        <v/>
      </c>
      <c r="H258" s="8" t="str">
        <f>IF(OR(C258="",ISNUMBER(E258)),"",C258-Resumo!$B$3)</f>
        <v/>
      </c>
      <c r="I258" s="9" t="str">
        <f>IF(OR(NOT(ISNUMBER(E258)),NOT(ISNUMBER(F258))),"",MAX(0,F258-D258))</f>
        <v/>
      </c>
      <c r="J258" s="4" t="n"/>
    </row>
    <row r="259">
      <c r="A259" s="4" t="n"/>
      <c r="B259" s="4" t="n"/>
      <c r="C259" s="5" t="n"/>
      <c r="D259" s="6" t="n"/>
      <c r="E259" s="5" t="n"/>
      <c r="F259" s="6" t="n"/>
      <c r="G259" s="7" t="str">
        <f>IF(C259="","",IF(ISNUMBER(E259),"Pago",IF(C259&lt;Resumo!$B$3,"Vencida",IF(C259-Resumo!$B$3&lt;=7,"Vence em 7 dias","A vencer"))))</f>
        <v/>
      </c>
      <c r="H259" s="8" t="str">
        <f>IF(OR(C259="",ISNUMBER(E259)),"",C259-Resumo!$B$3)</f>
        <v/>
      </c>
      <c r="I259" s="9" t="str">
        <f>IF(OR(NOT(ISNUMBER(E259)),NOT(ISNUMBER(F259))),"",MAX(0,F259-D259))</f>
        <v/>
      </c>
      <c r="J259" s="4" t="n"/>
    </row>
    <row r="260">
      <c r="A260" s="4" t="n"/>
      <c r="B260" s="4" t="n"/>
      <c r="C260" s="5" t="n"/>
      <c r="D260" s="6" t="n"/>
      <c r="E260" s="5" t="n"/>
      <c r="F260" s="6" t="n"/>
      <c r="G260" s="7" t="str">
        <f>IF(C260="","",IF(ISNUMBER(E260),"Pago",IF(C260&lt;Resumo!$B$3,"Vencida",IF(C260-Resumo!$B$3&lt;=7,"Vence em 7 dias","A vencer"))))</f>
        <v/>
      </c>
      <c r="H260" s="8" t="str">
        <f>IF(OR(C260="",ISNUMBER(E260)),"",C260-Resumo!$B$3)</f>
        <v/>
      </c>
      <c r="I260" s="9" t="str">
        <f>IF(OR(NOT(ISNUMBER(E260)),NOT(ISNUMBER(F260))),"",MAX(0,F260-D260))</f>
        <v/>
      </c>
      <c r="J260" s="4" t="n"/>
    </row>
    <row r="261">
      <c r="A261" s="4" t="n"/>
      <c r="B261" s="4" t="n"/>
      <c r="C261" s="5" t="n"/>
      <c r="D261" s="6" t="n"/>
      <c r="E261" s="5" t="n"/>
      <c r="F261" s="6" t="n"/>
      <c r="G261" s="7" t="str">
        <f>IF(C261="","",IF(ISNUMBER(E261),"Pago",IF(C261&lt;Resumo!$B$3,"Vencida",IF(C261-Resumo!$B$3&lt;=7,"Vence em 7 dias","A vencer"))))</f>
        <v/>
      </c>
      <c r="H261" s="8" t="str">
        <f>IF(OR(C261="",ISNUMBER(E261)),"",C261-Resumo!$B$3)</f>
        <v/>
      </c>
      <c r="I261" s="9" t="str">
        <f>IF(OR(NOT(ISNUMBER(E261)),NOT(ISNUMBER(F261))),"",MAX(0,F261-D261))</f>
        <v/>
      </c>
      <c r="J261" s="4" t="n"/>
    </row>
    <row r="262">
      <c r="A262" s="4" t="n"/>
      <c r="B262" s="4" t="n"/>
      <c r="C262" s="5" t="n"/>
      <c r="D262" s="6" t="n"/>
      <c r="E262" s="5" t="n"/>
      <c r="F262" s="6" t="n"/>
      <c r="G262" s="7" t="str">
        <f>IF(C262="","",IF(ISNUMBER(E262),"Pago",IF(C262&lt;Resumo!$B$3,"Vencida",IF(C262-Resumo!$B$3&lt;=7,"Vence em 7 dias","A vencer"))))</f>
        <v/>
      </c>
      <c r="H262" s="8" t="str">
        <f>IF(OR(C262="",ISNUMBER(E262)),"",C262-Resumo!$B$3)</f>
        <v/>
      </c>
      <c r="I262" s="9" t="str">
        <f>IF(OR(NOT(ISNUMBER(E262)),NOT(ISNUMBER(F262))),"",MAX(0,F262-D262))</f>
        <v/>
      </c>
      <c r="J262" s="4" t="n"/>
    </row>
    <row r="263">
      <c r="A263" s="4" t="n"/>
      <c r="B263" s="4" t="n"/>
      <c r="C263" s="5" t="n"/>
      <c r="D263" s="6" t="n"/>
      <c r="E263" s="5" t="n"/>
      <c r="F263" s="6" t="n"/>
      <c r="G263" s="7" t="str">
        <f>IF(C263="","",IF(ISNUMBER(E263),"Pago",IF(C263&lt;Resumo!$B$3,"Vencida",IF(C263-Resumo!$B$3&lt;=7,"Vence em 7 dias","A vencer"))))</f>
        <v/>
      </c>
      <c r="H263" s="8" t="str">
        <f>IF(OR(C263="",ISNUMBER(E263)),"",C263-Resumo!$B$3)</f>
        <v/>
      </c>
      <c r="I263" s="9" t="str">
        <f>IF(OR(NOT(ISNUMBER(E263)),NOT(ISNUMBER(F263))),"",MAX(0,F263-D263))</f>
        <v/>
      </c>
      <c r="J263" s="4" t="n"/>
    </row>
    <row r="264">
      <c r="A264" s="4" t="n"/>
      <c r="B264" s="4" t="n"/>
      <c r="C264" s="5" t="n"/>
      <c r="D264" s="6" t="n"/>
      <c r="E264" s="5" t="n"/>
      <c r="F264" s="6" t="n"/>
      <c r="G264" s="7" t="str">
        <f>IF(C264="","",IF(ISNUMBER(E264),"Pago",IF(C264&lt;Resumo!$B$3,"Vencida",IF(C264-Resumo!$B$3&lt;=7,"Vence em 7 dias","A vencer"))))</f>
        <v/>
      </c>
      <c r="H264" s="8" t="str">
        <f>IF(OR(C264="",ISNUMBER(E264)),"",C264-Resumo!$B$3)</f>
        <v/>
      </c>
      <c r="I264" s="9" t="str">
        <f>IF(OR(NOT(ISNUMBER(E264)),NOT(ISNUMBER(F264))),"",MAX(0,F264-D264))</f>
        <v/>
      </c>
      <c r="J264" s="4" t="n"/>
    </row>
    <row r="265">
      <c r="A265" s="4" t="n"/>
      <c r="B265" s="4" t="n"/>
      <c r="C265" s="5" t="n"/>
      <c r="D265" s="6" t="n"/>
      <c r="E265" s="5" t="n"/>
      <c r="F265" s="6" t="n"/>
      <c r="G265" s="7" t="str">
        <f>IF(C265="","",IF(ISNUMBER(E265),"Pago",IF(C265&lt;Resumo!$B$3,"Vencida",IF(C265-Resumo!$B$3&lt;=7,"Vence em 7 dias","A vencer"))))</f>
        <v/>
      </c>
      <c r="H265" s="8" t="str">
        <f>IF(OR(C265="",ISNUMBER(E265)),"",C265-Resumo!$B$3)</f>
        <v/>
      </c>
      <c r="I265" s="9" t="str">
        <f>IF(OR(NOT(ISNUMBER(E265)),NOT(ISNUMBER(F265))),"",MAX(0,F265-D265))</f>
        <v/>
      </c>
      <c r="J265" s="4" t="n"/>
    </row>
    <row r="266">
      <c r="A266" s="4" t="n"/>
      <c r="B266" s="4" t="n"/>
      <c r="C266" s="5" t="n"/>
      <c r="D266" s="6" t="n"/>
      <c r="E266" s="5" t="n"/>
      <c r="F266" s="6" t="n"/>
      <c r="G266" s="7" t="str">
        <f>IF(C266="","",IF(ISNUMBER(E266),"Pago",IF(C266&lt;Resumo!$B$3,"Vencida",IF(C266-Resumo!$B$3&lt;=7,"Vence em 7 dias","A vencer"))))</f>
        <v/>
      </c>
      <c r="H266" s="8" t="str">
        <f>IF(OR(C266="",ISNUMBER(E266)),"",C266-Resumo!$B$3)</f>
        <v/>
      </c>
      <c r="I266" s="9" t="str">
        <f>IF(OR(NOT(ISNUMBER(E266)),NOT(ISNUMBER(F266))),"",MAX(0,F266-D266))</f>
        <v/>
      </c>
      <c r="J266" s="4" t="n"/>
    </row>
    <row r="267">
      <c r="A267" s="4" t="n"/>
      <c r="B267" s="4" t="n"/>
      <c r="C267" s="5" t="n"/>
      <c r="D267" s="6" t="n"/>
      <c r="E267" s="5" t="n"/>
      <c r="F267" s="6" t="n"/>
      <c r="G267" s="7" t="str">
        <f>IF(C267="","",IF(ISNUMBER(E267),"Pago",IF(C267&lt;Resumo!$B$3,"Vencida",IF(C267-Resumo!$B$3&lt;=7,"Vence em 7 dias","A vencer"))))</f>
        <v/>
      </c>
      <c r="H267" s="8" t="str">
        <f>IF(OR(C267="",ISNUMBER(E267)),"",C267-Resumo!$B$3)</f>
        <v/>
      </c>
      <c r="I267" s="9" t="str">
        <f>IF(OR(NOT(ISNUMBER(E267)),NOT(ISNUMBER(F267))),"",MAX(0,F267-D267))</f>
        <v/>
      </c>
      <c r="J267" s="4" t="n"/>
    </row>
    <row r="268">
      <c r="A268" s="4" t="n"/>
      <c r="B268" s="4" t="n"/>
      <c r="C268" s="5" t="n"/>
      <c r="D268" s="6" t="n"/>
      <c r="E268" s="5" t="n"/>
      <c r="F268" s="6" t="n"/>
      <c r="G268" s="7" t="str">
        <f>IF(C268="","",IF(ISNUMBER(E268),"Pago",IF(C268&lt;Resumo!$B$3,"Vencida",IF(C268-Resumo!$B$3&lt;=7,"Vence em 7 dias","A vencer"))))</f>
        <v/>
      </c>
      <c r="H268" s="8" t="str">
        <f>IF(OR(C268="",ISNUMBER(E268)),"",C268-Resumo!$B$3)</f>
        <v/>
      </c>
      <c r="I268" s="9" t="str">
        <f>IF(OR(NOT(ISNUMBER(E268)),NOT(ISNUMBER(F268))),"",MAX(0,F268-D268))</f>
        <v/>
      </c>
      <c r="J268" s="4" t="n"/>
    </row>
    <row r="269">
      <c r="A269" s="4" t="n"/>
      <c r="B269" s="4" t="n"/>
      <c r="C269" s="5" t="n"/>
      <c r="D269" s="6" t="n"/>
      <c r="E269" s="5" t="n"/>
      <c r="F269" s="6" t="n"/>
      <c r="G269" s="7" t="str">
        <f>IF(C269="","",IF(ISNUMBER(E269),"Pago",IF(C269&lt;Resumo!$B$3,"Vencida",IF(C269-Resumo!$B$3&lt;=7,"Vence em 7 dias","A vencer"))))</f>
        <v/>
      </c>
      <c r="H269" s="8" t="str">
        <f>IF(OR(C269="",ISNUMBER(E269)),"",C269-Resumo!$B$3)</f>
        <v/>
      </c>
      <c r="I269" s="9" t="str">
        <f>IF(OR(NOT(ISNUMBER(E269)),NOT(ISNUMBER(F269))),"",MAX(0,F269-D269))</f>
        <v/>
      </c>
      <c r="J269" s="4" t="n"/>
    </row>
    <row r="270">
      <c r="A270" s="4" t="n"/>
      <c r="B270" s="4" t="n"/>
      <c r="C270" s="5" t="n"/>
      <c r="D270" s="6" t="n"/>
      <c r="E270" s="5" t="n"/>
      <c r="F270" s="6" t="n"/>
      <c r="G270" s="7" t="str">
        <f>IF(C270="","",IF(ISNUMBER(E270),"Pago",IF(C270&lt;Resumo!$B$3,"Vencida",IF(C270-Resumo!$B$3&lt;=7,"Vence em 7 dias","A vencer"))))</f>
        <v/>
      </c>
      <c r="H270" s="8" t="str">
        <f>IF(OR(C270="",ISNUMBER(E270)),"",C270-Resumo!$B$3)</f>
        <v/>
      </c>
      <c r="I270" s="9" t="str">
        <f>IF(OR(NOT(ISNUMBER(E270)),NOT(ISNUMBER(F270))),"",MAX(0,F270-D270))</f>
        <v/>
      </c>
      <c r="J270" s="4" t="n"/>
    </row>
    <row r="271">
      <c r="A271" s="4" t="n"/>
      <c r="B271" s="4" t="n"/>
      <c r="C271" s="5" t="n"/>
      <c r="D271" s="6" t="n"/>
      <c r="E271" s="5" t="n"/>
      <c r="F271" s="6" t="n"/>
      <c r="G271" s="7" t="str">
        <f>IF(C271="","",IF(ISNUMBER(E271),"Pago",IF(C271&lt;Resumo!$B$3,"Vencida",IF(C271-Resumo!$B$3&lt;=7,"Vence em 7 dias","A vencer"))))</f>
        <v/>
      </c>
      <c r="H271" s="8" t="str">
        <f>IF(OR(C271="",ISNUMBER(E271)),"",C271-Resumo!$B$3)</f>
        <v/>
      </c>
      <c r="I271" s="9" t="str">
        <f>IF(OR(NOT(ISNUMBER(E271)),NOT(ISNUMBER(F271))),"",MAX(0,F271-D271))</f>
        <v/>
      </c>
      <c r="J271" s="4" t="n"/>
    </row>
    <row r="272">
      <c r="A272" s="4" t="n"/>
      <c r="B272" s="4" t="n"/>
      <c r="C272" s="5" t="n"/>
      <c r="D272" s="6" t="n"/>
      <c r="E272" s="5" t="n"/>
      <c r="F272" s="6" t="n"/>
      <c r="G272" s="7" t="str">
        <f>IF(C272="","",IF(ISNUMBER(E272),"Pago",IF(C272&lt;Resumo!$B$3,"Vencida",IF(C272-Resumo!$B$3&lt;=7,"Vence em 7 dias","A vencer"))))</f>
        <v/>
      </c>
      <c r="H272" s="8" t="str">
        <f>IF(OR(C272="",ISNUMBER(E272)),"",C272-Resumo!$B$3)</f>
        <v/>
      </c>
      <c r="I272" s="9" t="str">
        <f>IF(OR(NOT(ISNUMBER(E272)),NOT(ISNUMBER(F272))),"",MAX(0,F272-D272))</f>
        <v/>
      </c>
      <c r="J272" s="4" t="n"/>
    </row>
    <row r="273">
      <c r="A273" s="4" t="n"/>
      <c r="B273" s="4" t="n"/>
      <c r="C273" s="5" t="n"/>
      <c r="D273" s="6" t="n"/>
      <c r="E273" s="5" t="n"/>
      <c r="F273" s="6" t="n"/>
      <c r="G273" s="7" t="str">
        <f>IF(C273="","",IF(ISNUMBER(E273),"Pago",IF(C273&lt;Resumo!$B$3,"Vencida",IF(C273-Resumo!$B$3&lt;=7,"Vence em 7 dias","A vencer"))))</f>
        <v/>
      </c>
      <c r="H273" s="8" t="str">
        <f>IF(OR(C273="",ISNUMBER(E273)),"",C273-Resumo!$B$3)</f>
        <v/>
      </c>
      <c r="I273" s="9" t="str">
        <f>IF(OR(NOT(ISNUMBER(E273)),NOT(ISNUMBER(F273))),"",MAX(0,F273-D273))</f>
        <v/>
      </c>
      <c r="J273" s="4" t="n"/>
    </row>
    <row r="274">
      <c r="A274" s="4" t="n"/>
      <c r="B274" s="4" t="n"/>
      <c r="C274" s="5" t="n"/>
      <c r="D274" s="6" t="n"/>
      <c r="E274" s="5" t="n"/>
      <c r="F274" s="6" t="n"/>
      <c r="G274" s="7" t="str">
        <f>IF(C274="","",IF(ISNUMBER(E274),"Pago",IF(C274&lt;Resumo!$B$3,"Vencida",IF(C274-Resumo!$B$3&lt;=7,"Vence em 7 dias","A vencer"))))</f>
        <v/>
      </c>
      <c r="H274" s="8" t="str">
        <f>IF(OR(C274="",ISNUMBER(E274)),"",C274-Resumo!$B$3)</f>
        <v/>
      </c>
      <c r="I274" s="9" t="str">
        <f>IF(OR(NOT(ISNUMBER(E274)),NOT(ISNUMBER(F274))),"",MAX(0,F274-D274))</f>
        <v/>
      </c>
      <c r="J274" s="4" t="n"/>
    </row>
    <row r="275">
      <c r="A275" s="4" t="n"/>
      <c r="B275" s="4" t="n"/>
      <c r="C275" s="5" t="n"/>
      <c r="D275" s="6" t="n"/>
      <c r="E275" s="5" t="n"/>
      <c r="F275" s="6" t="n"/>
      <c r="G275" s="7" t="str">
        <f>IF(C275="","",IF(ISNUMBER(E275),"Pago",IF(C275&lt;Resumo!$B$3,"Vencida",IF(C275-Resumo!$B$3&lt;=7,"Vence em 7 dias","A vencer"))))</f>
        <v/>
      </c>
      <c r="H275" s="8" t="str">
        <f>IF(OR(C275="",ISNUMBER(E275)),"",C275-Resumo!$B$3)</f>
        <v/>
      </c>
      <c r="I275" s="9" t="str">
        <f>IF(OR(NOT(ISNUMBER(E275)),NOT(ISNUMBER(F275))),"",MAX(0,F275-D275))</f>
        <v/>
      </c>
      <c r="J275" s="4" t="n"/>
    </row>
    <row r="276">
      <c r="A276" s="4" t="n"/>
      <c r="B276" s="4" t="n"/>
      <c r="C276" s="5" t="n"/>
      <c r="D276" s="6" t="n"/>
      <c r="E276" s="5" t="n"/>
      <c r="F276" s="6" t="n"/>
      <c r="G276" s="7" t="str">
        <f>IF(C276="","",IF(ISNUMBER(E276),"Pago",IF(C276&lt;Resumo!$B$3,"Vencida",IF(C276-Resumo!$B$3&lt;=7,"Vence em 7 dias","A vencer"))))</f>
        <v/>
      </c>
      <c r="H276" s="8" t="str">
        <f>IF(OR(C276="",ISNUMBER(E276)),"",C276-Resumo!$B$3)</f>
        <v/>
      </c>
      <c r="I276" s="9" t="str">
        <f>IF(OR(NOT(ISNUMBER(E276)),NOT(ISNUMBER(F276))),"",MAX(0,F276-D276))</f>
        <v/>
      </c>
      <c r="J276" s="4" t="n"/>
    </row>
    <row r="277">
      <c r="A277" s="4" t="n"/>
      <c r="B277" s="4" t="n"/>
      <c r="C277" s="5" t="n"/>
      <c r="D277" s="6" t="n"/>
      <c r="E277" s="5" t="n"/>
      <c r="F277" s="6" t="n"/>
      <c r="G277" s="7" t="str">
        <f>IF(C277="","",IF(ISNUMBER(E277),"Pago",IF(C277&lt;Resumo!$B$3,"Vencida",IF(C277-Resumo!$B$3&lt;=7,"Vence em 7 dias","A vencer"))))</f>
        <v/>
      </c>
      <c r="H277" s="8" t="str">
        <f>IF(OR(C277="",ISNUMBER(E277)),"",C277-Resumo!$B$3)</f>
        <v/>
      </c>
      <c r="I277" s="9" t="str">
        <f>IF(OR(NOT(ISNUMBER(E277)),NOT(ISNUMBER(F277))),"",MAX(0,F277-D277))</f>
        <v/>
      </c>
      <c r="J277" s="4" t="n"/>
    </row>
    <row r="278">
      <c r="A278" s="4" t="n"/>
      <c r="B278" s="4" t="n"/>
      <c r="C278" s="5" t="n"/>
      <c r="D278" s="6" t="n"/>
      <c r="E278" s="5" t="n"/>
      <c r="F278" s="6" t="n"/>
      <c r="G278" s="7" t="str">
        <f>IF(C278="","",IF(ISNUMBER(E278),"Pago",IF(C278&lt;Resumo!$B$3,"Vencida",IF(C278-Resumo!$B$3&lt;=7,"Vence em 7 dias","A vencer"))))</f>
        <v/>
      </c>
      <c r="H278" s="8" t="str">
        <f>IF(OR(C278="",ISNUMBER(E278)),"",C278-Resumo!$B$3)</f>
        <v/>
      </c>
      <c r="I278" s="9" t="str">
        <f>IF(OR(NOT(ISNUMBER(E278)),NOT(ISNUMBER(F278))),"",MAX(0,F278-D278))</f>
        <v/>
      </c>
      <c r="J278" s="4" t="n"/>
    </row>
    <row r="279">
      <c r="A279" s="4" t="n"/>
      <c r="B279" s="4" t="n"/>
      <c r="C279" s="5" t="n"/>
      <c r="D279" s="6" t="n"/>
      <c r="E279" s="5" t="n"/>
      <c r="F279" s="6" t="n"/>
      <c r="G279" s="7" t="str">
        <f>IF(C279="","",IF(ISNUMBER(E279),"Pago",IF(C279&lt;Resumo!$B$3,"Vencida",IF(C279-Resumo!$B$3&lt;=7,"Vence em 7 dias","A vencer"))))</f>
        <v/>
      </c>
      <c r="H279" s="8" t="str">
        <f>IF(OR(C279="",ISNUMBER(E279)),"",C279-Resumo!$B$3)</f>
        <v/>
      </c>
      <c r="I279" s="9" t="str">
        <f>IF(OR(NOT(ISNUMBER(E279)),NOT(ISNUMBER(F279))),"",MAX(0,F279-D279))</f>
        <v/>
      </c>
      <c r="J279" s="4" t="n"/>
    </row>
    <row r="280">
      <c r="A280" s="4" t="n"/>
      <c r="B280" s="4" t="n"/>
      <c r="C280" s="5" t="n"/>
      <c r="D280" s="6" t="n"/>
      <c r="E280" s="5" t="n"/>
      <c r="F280" s="6" t="n"/>
      <c r="G280" s="7" t="str">
        <f>IF(C280="","",IF(ISNUMBER(E280),"Pago",IF(C280&lt;Resumo!$B$3,"Vencida",IF(C280-Resumo!$B$3&lt;=7,"Vence em 7 dias","A vencer"))))</f>
        <v/>
      </c>
      <c r="H280" s="8" t="str">
        <f>IF(OR(C280="",ISNUMBER(E280)),"",C280-Resumo!$B$3)</f>
        <v/>
      </c>
      <c r="I280" s="9" t="str">
        <f>IF(OR(NOT(ISNUMBER(E280)),NOT(ISNUMBER(F280))),"",MAX(0,F280-D280))</f>
        <v/>
      </c>
      <c r="J280" s="4" t="n"/>
    </row>
    <row r="281">
      <c r="A281" s="4" t="n"/>
      <c r="B281" s="4" t="n"/>
      <c r="C281" s="5" t="n"/>
      <c r="D281" s="6" t="n"/>
      <c r="E281" s="5" t="n"/>
      <c r="F281" s="6" t="n"/>
      <c r="G281" s="7" t="str">
        <f>IF(C281="","",IF(ISNUMBER(E281),"Pago",IF(C281&lt;Resumo!$B$3,"Vencida",IF(C281-Resumo!$B$3&lt;=7,"Vence em 7 dias","A vencer"))))</f>
        <v/>
      </c>
      <c r="H281" s="8" t="str">
        <f>IF(OR(C281="",ISNUMBER(E281)),"",C281-Resumo!$B$3)</f>
        <v/>
      </c>
      <c r="I281" s="9" t="str">
        <f>IF(OR(NOT(ISNUMBER(E281)),NOT(ISNUMBER(F281))),"",MAX(0,F281-D281))</f>
        <v/>
      </c>
      <c r="J281" s="4" t="n"/>
    </row>
    <row r="282">
      <c r="A282" s="4" t="n"/>
      <c r="B282" s="4" t="n"/>
      <c r="C282" s="5" t="n"/>
      <c r="D282" s="6" t="n"/>
      <c r="E282" s="5" t="n"/>
      <c r="F282" s="6" t="n"/>
      <c r="G282" s="7" t="str">
        <f>IF(C282="","",IF(ISNUMBER(E282),"Pago",IF(C282&lt;Resumo!$B$3,"Vencida",IF(C282-Resumo!$B$3&lt;=7,"Vence em 7 dias","A vencer"))))</f>
        <v/>
      </c>
      <c r="H282" s="8" t="str">
        <f>IF(OR(C282="",ISNUMBER(E282)),"",C282-Resumo!$B$3)</f>
        <v/>
      </c>
      <c r="I282" s="9" t="str">
        <f>IF(OR(NOT(ISNUMBER(E282)),NOT(ISNUMBER(F282))),"",MAX(0,F282-D282))</f>
        <v/>
      </c>
      <c r="J282" s="4" t="n"/>
    </row>
    <row r="283">
      <c r="A283" s="4" t="n"/>
      <c r="B283" s="4" t="n"/>
      <c r="C283" s="5" t="n"/>
      <c r="D283" s="6" t="n"/>
      <c r="E283" s="5" t="n"/>
      <c r="F283" s="6" t="n"/>
      <c r="G283" s="7" t="str">
        <f>IF(C283="","",IF(ISNUMBER(E283),"Pago",IF(C283&lt;Resumo!$B$3,"Vencida",IF(C283-Resumo!$B$3&lt;=7,"Vence em 7 dias","A vencer"))))</f>
        <v/>
      </c>
      <c r="H283" s="8" t="str">
        <f>IF(OR(C283="",ISNUMBER(E283)),"",C283-Resumo!$B$3)</f>
        <v/>
      </c>
      <c r="I283" s="9" t="str">
        <f>IF(OR(NOT(ISNUMBER(E283)),NOT(ISNUMBER(F283))),"",MAX(0,F283-D283))</f>
        <v/>
      </c>
      <c r="J283" s="4" t="n"/>
    </row>
    <row r="284">
      <c r="A284" s="4" t="n"/>
      <c r="B284" s="4" t="n"/>
      <c r="C284" s="5" t="n"/>
      <c r="D284" s="6" t="n"/>
      <c r="E284" s="5" t="n"/>
      <c r="F284" s="6" t="n"/>
      <c r="G284" s="7" t="str">
        <f>IF(C284="","",IF(ISNUMBER(E284),"Pago",IF(C284&lt;Resumo!$B$3,"Vencida",IF(C284-Resumo!$B$3&lt;=7,"Vence em 7 dias","A vencer"))))</f>
        <v/>
      </c>
      <c r="H284" s="8" t="str">
        <f>IF(OR(C284="",ISNUMBER(E284)),"",C284-Resumo!$B$3)</f>
        <v/>
      </c>
      <c r="I284" s="9" t="str">
        <f>IF(OR(NOT(ISNUMBER(E284)),NOT(ISNUMBER(F284))),"",MAX(0,F284-D284))</f>
        <v/>
      </c>
      <c r="J284" s="4" t="n"/>
    </row>
    <row r="285">
      <c r="A285" s="4" t="n"/>
      <c r="B285" s="4" t="n"/>
      <c r="C285" s="5" t="n"/>
      <c r="D285" s="6" t="n"/>
      <c r="E285" s="5" t="n"/>
      <c r="F285" s="6" t="n"/>
      <c r="G285" s="7" t="str">
        <f>IF(C285="","",IF(ISNUMBER(E285),"Pago",IF(C285&lt;Resumo!$B$3,"Vencida",IF(C285-Resumo!$B$3&lt;=7,"Vence em 7 dias","A vencer"))))</f>
        <v/>
      </c>
      <c r="H285" s="8" t="str">
        <f>IF(OR(C285="",ISNUMBER(E285)),"",C285-Resumo!$B$3)</f>
        <v/>
      </c>
      <c r="I285" s="9" t="str">
        <f>IF(OR(NOT(ISNUMBER(E285)),NOT(ISNUMBER(F285))),"",MAX(0,F285-D285))</f>
        <v/>
      </c>
      <c r="J285" s="4" t="n"/>
    </row>
    <row r="286">
      <c r="A286" s="4" t="n"/>
      <c r="B286" s="4" t="n"/>
      <c r="C286" s="5" t="n"/>
      <c r="D286" s="6" t="n"/>
      <c r="E286" s="5" t="n"/>
      <c r="F286" s="6" t="n"/>
      <c r="G286" s="7" t="str">
        <f>IF(C286="","",IF(ISNUMBER(E286),"Pago",IF(C286&lt;Resumo!$B$3,"Vencida",IF(C286-Resumo!$B$3&lt;=7,"Vence em 7 dias","A vencer"))))</f>
        <v/>
      </c>
      <c r="H286" s="8" t="str">
        <f>IF(OR(C286="",ISNUMBER(E286)),"",C286-Resumo!$B$3)</f>
        <v/>
      </c>
      <c r="I286" s="9" t="str">
        <f>IF(OR(NOT(ISNUMBER(E286)),NOT(ISNUMBER(F286))),"",MAX(0,F286-D286))</f>
        <v/>
      </c>
      <c r="J286" s="4" t="n"/>
    </row>
    <row r="287">
      <c r="A287" s="4" t="n"/>
      <c r="B287" s="4" t="n"/>
      <c r="C287" s="5" t="n"/>
      <c r="D287" s="6" t="n"/>
      <c r="E287" s="5" t="n"/>
      <c r="F287" s="6" t="n"/>
      <c r="G287" s="7" t="str">
        <f>IF(C287="","",IF(ISNUMBER(E287),"Pago",IF(C287&lt;Resumo!$B$3,"Vencida",IF(C287-Resumo!$B$3&lt;=7,"Vence em 7 dias","A vencer"))))</f>
        <v/>
      </c>
      <c r="H287" s="8" t="str">
        <f>IF(OR(C287="",ISNUMBER(E287)),"",C287-Resumo!$B$3)</f>
        <v/>
      </c>
      <c r="I287" s="9" t="str">
        <f>IF(OR(NOT(ISNUMBER(E287)),NOT(ISNUMBER(F287))),"",MAX(0,F287-D287))</f>
        <v/>
      </c>
      <c r="J287" s="4" t="n"/>
    </row>
    <row r="288">
      <c r="A288" s="4" t="n"/>
      <c r="B288" s="4" t="n"/>
      <c r="C288" s="5" t="n"/>
      <c r="D288" s="6" t="n"/>
      <c r="E288" s="5" t="n"/>
      <c r="F288" s="6" t="n"/>
      <c r="G288" s="7" t="str">
        <f>IF(C288="","",IF(ISNUMBER(E288),"Pago",IF(C288&lt;Resumo!$B$3,"Vencida",IF(C288-Resumo!$B$3&lt;=7,"Vence em 7 dias","A vencer"))))</f>
        <v/>
      </c>
      <c r="H288" s="8" t="str">
        <f>IF(OR(C288="",ISNUMBER(E288)),"",C288-Resumo!$B$3)</f>
        <v/>
      </c>
      <c r="I288" s="9" t="str">
        <f>IF(OR(NOT(ISNUMBER(E288)),NOT(ISNUMBER(F288))),"",MAX(0,F288-D288))</f>
        <v/>
      </c>
      <c r="J288" s="4" t="n"/>
    </row>
    <row r="289">
      <c r="A289" s="4" t="n"/>
      <c r="B289" s="4" t="n"/>
      <c r="C289" s="5" t="n"/>
      <c r="D289" s="6" t="n"/>
      <c r="E289" s="5" t="n"/>
      <c r="F289" s="6" t="n"/>
      <c r="G289" s="7" t="str">
        <f>IF(C289="","",IF(ISNUMBER(E289),"Pago",IF(C289&lt;Resumo!$B$3,"Vencida",IF(C289-Resumo!$B$3&lt;=7,"Vence em 7 dias","A vencer"))))</f>
        <v/>
      </c>
      <c r="H289" s="8" t="str">
        <f>IF(OR(C289="",ISNUMBER(E289)),"",C289-Resumo!$B$3)</f>
        <v/>
      </c>
      <c r="I289" s="9" t="str">
        <f>IF(OR(NOT(ISNUMBER(E289)),NOT(ISNUMBER(F289))),"",MAX(0,F289-D289))</f>
        <v/>
      </c>
      <c r="J289" s="4" t="n"/>
    </row>
    <row r="290">
      <c r="A290" s="4" t="n"/>
      <c r="B290" s="4" t="n"/>
      <c r="C290" s="5" t="n"/>
      <c r="D290" s="6" t="n"/>
      <c r="E290" s="5" t="n"/>
      <c r="F290" s="6" t="n"/>
      <c r="G290" s="7" t="str">
        <f>IF(C290="","",IF(ISNUMBER(E290),"Pago",IF(C290&lt;Resumo!$B$3,"Vencida",IF(C290-Resumo!$B$3&lt;=7,"Vence em 7 dias","A vencer"))))</f>
        <v/>
      </c>
      <c r="H290" s="8" t="str">
        <f>IF(OR(C290="",ISNUMBER(E290)),"",C290-Resumo!$B$3)</f>
        <v/>
      </c>
      <c r="I290" s="9" t="str">
        <f>IF(OR(NOT(ISNUMBER(E290)),NOT(ISNUMBER(F290))),"",MAX(0,F290-D290))</f>
        <v/>
      </c>
      <c r="J290" s="4" t="n"/>
    </row>
    <row r="291">
      <c r="A291" s="4" t="n"/>
      <c r="B291" s="4" t="n"/>
      <c r="C291" s="5" t="n"/>
      <c r="D291" s="6" t="n"/>
      <c r="E291" s="5" t="n"/>
      <c r="F291" s="6" t="n"/>
      <c r="G291" s="7" t="str">
        <f>IF(C291="","",IF(ISNUMBER(E291),"Pago",IF(C291&lt;Resumo!$B$3,"Vencida",IF(C291-Resumo!$B$3&lt;=7,"Vence em 7 dias","A vencer"))))</f>
        <v/>
      </c>
      <c r="H291" s="8" t="str">
        <f>IF(OR(C291="",ISNUMBER(E291)),"",C291-Resumo!$B$3)</f>
        <v/>
      </c>
      <c r="I291" s="9" t="str">
        <f>IF(OR(NOT(ISNUMBER(E291)),NOT(ISNUMBER(F291))),"",MAX(0,F291-D291))</f>
        <v/>
      </c>
      <c r="J291" s="4" t="n"/>
    </row>
    <row r="292">
      <c r="A292" s="4" t="n"/>
      <c r="B292" s="4" t="n"/>
      <c r="C292" s="5" t="n"/>
      <c r="D292" s="6" t="n"/>
      <c r="E292" s="5" t="n"/>
      <c r="F292" s="6" t="n"/>
      <c r="G292" s="7" t="str">
        <f>IF(C292="","",IF(ISNUMBER(E292),"Pago",IF(C292&lt;Resumo!$B$3,"Vencida",IF(C292-Resumo!$B$3&lt;=7,"Vence em 7 dias","A vencer"))))</f>
        <v/>
      </c>
      <c r="H292" s="8" t="str">
        <f>IF(OR(C292="",ISNUMBER(E292)),"",C292-Resumo!$B$3)</f>
        <v/>
      </c>
      <c r="I292" s="9" t="str">
        <f>IF(OR(NOT(ISNUMBER(E292)),NOT(ISNUMBER(F292))),"",MAX(0,F292-D292))</f>
        <v/>
      </c>
      <c r="J292" s="4" t="n"/>
    </row>
    <row r="293">
      <c r="A293" s="4" t="n"/>
      <c r="B293" s="4" t="n"/>
      <c r="C293" s="5" t="n"/>
      <c r="D293" s="6" t="n"/>
      <c r="E293" s="5" t="n"/>
      <c r="F293" s="6" t="n"/>
      <c r="G293" s="7" t="str">
        <f>IF(C293="","",IF(ISNUMBER(E293),"Pago",IF(C293&lt;Resumo!$B$3,"Vencida",IF(C293-Resumo!$B$3&lt;=7,"Vence em 7 dias","A vencer"))))</f>
        <v/>
      </c>
      <c r="H293" s="8" t="str">
        <f>IF(OR(C293="",ISNUMBER(E293)),"",C293-Resumo!$B$3)</f>
        <v/>
      </c>
      <c r="I293" s="9" t="str">
        <f>IF(OR(NOT(ISNUMBER(E293)),NOT(ISNUMBER(F293))),"",MAX(0,F293-D293))</f>
        <v/>
      </c>
      <c r="J293" s="4" t="n"/>
    </row>
    <row r="294">
      <c r="A294" s="4" t="n"/>
      <c r="B294" s="4" t="n"/>
      <c r="C294" s="5" t="n"/>
      <c r="D294" s="6" t="n"/>
      <c r="E294" s="5" t="n"/>
      <c r="F294" s="6" t="n"/>
      <c r="G294" s="7" t="str">
        <f>IF(C294="","",IF(ISNUMBER(E294),"Pago",IF(C294&lt;Resumo!$B$3,"Vencida",IF(C294-Resumo!$B$3&lt;=7,"Vence em 7 dias","A vencer"))))</f>
        <v/>
      </c>
      <c r="H294" s="8" t="str">
        <f>IF(OR(C294="",ISNUMBER(E294)),"",C294-Resumo!$B$3)</f>
        <v/>
      </c>
      <c r="I294" s="9" t="str">
        <f>IF(OR(NOT(ISNUMBER(E294)),NOT(ISNUMBER(F294))),"",MAX(0,F294-D294))</f>
        <v/>
      </c>
      <c r="J294" s="4" t="n"/>
    </row>
    <row r="295">
      <c r="A295" s="4" t="n"/>
      <c r="B295" s="4" t="n"/>
      <c r="C295" s="5" t="n"/>
      <c r="D295" s="6" t="n"/>
      <c r="E295" s="5" t="n"/>
      <c r="F295" s="6" t="n"/>
      <c r="G295" s="7" t="str">
        <f>IF(C295="","",IF(ISNUMBER(E295),"Pago",IF(C295&lt;Resumo!$B$3,"Vencida",IF(C295-Resumo!$B$3&lt;=7,"Vence em 7 dias","A vencer"))))</f>
        <v/>
      </c>
      <c r="H295" s="8" t="str">
        <f>IF(OR(C295="",ISNUMBER(E295)),"",C295-Resumo!$B$3)</f>
        <v/>
      </c>
      <c r="I295" s="9" t="str">
        <f>IF(OR(NOT(ISNUMBER(E295)),NOT(ISNUMBER(F295))),"",MAX(0,F295-D295))</f>
        <v/>
      </c>
      <c r="J295" s="4" t="n"/>
    </row>
    <row r="296">
      <c r="A296" s="4" t="n"/>
      <c r="B296" s="4" t="n"/>
      <c r="C296" s="5" t="n"/>
      <c r="D296" s="6" t="n"/>
      <c r="E296" s="5" t="n"/>
      <c r="F296" s="6" t="n"/>
      <c r="G296" s="7" t="str">
        <f>IF(C296="","",IF(ISNUMBER(E296),"Pago",IF(C296&lt;Resumo!$B$3,"Vencida",IF(C296-Resumo!$B$3&lt;=7,"Vence em 7 dias","A vencer"))))</f>
        <v/>
      </c>
      <c r="H296" s="8" t="str">
        <f>IF(OR(C296="",ISNUMBER(E296)),"",C296-Resumo!$B$3)</f>
        <v/>
      </c>
      <c r="I296" s="9" t="str">
        <f>IF(OR(NOT(ISNUMBER(E296)),NOT(ISNUMBER(F296))),"",MAX(0,F296-D296))</f>
        <v/>
      </c>
      <c r="J296" s="4" t="n"/>
    </row>
    <row r="297">
      <c r="A297" s="4" t="n"/>
      <c r="B297" s="4" t="n"/>
      <c r="C297" s="5" t="n"/>
      <c r="D297" s="6" t="n"/>
      <c r="E297" s="5" t="n"/>
      <c r="F297" s="6" t="n"/>
      <c r="G297" s="7" t="str">
        <f>IF(C297="","",IF(ISNUMBER(E297),"Pago",IF(C297&lt;Resumo!$B$3,"Vencida",IF(C297-Resumo!$B$3&lt;=7,"Vence em 7 dias","A vencer"))))</f>
        <v/>
      </c>
      <c r="H297" s="8" t="str">
        <f>IF(OR(C297="",ISNUMBER(E297)),"",C297-Resumo!$B$3)</f>
        <v/>
      </c>
      <c r="I297" s="9" t="str">
        <f>IF(OR(NOT(ISNUMBER(E297)),NOT(ISNUMBER(F297))),"",MAX(0,F297-D297))</f>
        <v/>
      </c>
      <c r="J297" s="4" t="n"/>
    </row>
    <row r="298">
      <c r="A298" s="4" t="n"/>
      <c r="B298" s="4" t="n"/>
      <c r="C298" s="5" t="n"/>
      <c r="D298" s="6" t="n"/>
      <c r="E298" s="5" t="n"/>
      <c r="F298" s="6" t="n"/>
      <c r="G298" s="7" t="str">
        <f>IF(C298="","",IF(ISNUMBER(E298),"Pago",IF(C298&lt;Resumo!$B$3,"Vencida",IF(C298-Resumo!$B$3&lt;=7,"Vence em 7 dias","A vencer"))))</f>
        <v/>
      </c>
      <c r="H298" s="8" t="str">
        <f>IF(OR(C298="",ISNUMBER(E298)),"",C298-Resumo!$B$3)</f>
        <v/>
      </c>
      <c r="I298" s="9" t="str">
        <f>IF(OR(NOT(ISNUMBER(E298)),NOT(ISNUMBER(F298))),"",MAX(0,F298-D298))</f>
        <v/>
      </c>
      <c r="J298" s="4" t="n"/>
    </row>
    <row r="299">
      <c r="A299" s="4" t="n"/>
      <c r="B299" s="4" t="n"/>
      <c r="C299" s="5" t="n"/>
      <c r="D299" s="6" t="n"/>
      <c r="E299" s="5" t="n"/>
      <c r="F299" s="6" t="n"/>
      <c r="G299" s="7" t="str">
        <f>IF(C299="","",IF(ISNUMBER(E299),"Pago",IF(C299&lt;Resumo!$B$3,"Vencida",IF(C299-Resumo!$B$3&lt;=7,"Vence em 7 dias","A vencer"))))</f>
        <v/>
      </c>
      <c r="H299" s="8" t="str">
        <f>IF(OR(C299="",ISNUMBER(E299)),"",C299-Resumo!$B$3)</f>
        <v/>
      </c>
      <c r="I299" s="9" t="str">
        <f>IF(OR(NOT(ISNUMBER(E299)),NOT(ISNUMBER(F299))),"",MAX(0,F299-D299))</f>
        <v/>
      </c>
      <c r="J299" s="4" t="n"/>
    </row>
    <row r="300">
      <c r="A300" s="4" t="n"/>
      <c r="B300" s="4" t="n"/>
      <c r="C300" s="5" t="n"/>
      <c r="D300" s="6" t="n"/>
      <c r="E300" s="5" t="n"/>
      <c r="F300" s="6" t="n"/>
      <c r="G300" s="7" t="str">
        <f>IF(C300="","",IF(ISNUMBER(E300),"Pago",IF(C300&lt;Resumo!$B$3,"Vencida",IF(C300-Resumo!$B$3&lt;=7,"Vence em 7 dias","A vencer"))))</f>
        <v/>
      </c>
      <c r="H300" s="8" t="str">
        <f>IF(OR(C300="",ISNUMBER(E300)),"",C300-Resumo!$B$3)</f>
        <v/>
      </c>
      <c r="I300" s="9" t="str">
        <f>IF(OR(NOT(ISNUMBER(E300)),NOT(ISNUMBER(F300))),"",MAX(0,F300-D300))</f>
        <v/>
      </c>
      <c r="J300" s="4" t="n"/>
    </row>
    <row r="301">
      <c r="A301" s="4" t="n"/>
      <c r="B301" s="4" t="n"/>
      <c r="C301" s="5" t="n"/>
      <c r="D301" s="6" t="n"/>
      <c r="E301" s="5" t="n"/>
      <c r="F301" s="6" t="n"/>
      <c r="G301" s="7" t="str">
        <f>IF(C301="","",IF(ISNUMBER(E301),"Pago",IF(C301&lt;Resumo!$B$3,"Vencida",IF(C301-Resumo!$B$3&lt;=7,"Vence em 7 dias","A vencer"))))</f>
        <v/>
      </c>
      <c r="H301" s="8" t="str">
        <f>IF(OR(C301="",ISNUMBER(E301)),"",C301-Resumo!$B$3)</f>
        <v/>
      </c>
      <c r="I301" s="9" t="str">
        <f>IF(OR(NOT(ISNUMBER(E301)),NOT(ISNUMBER(F301))),"",MAX(0,F301-D301))</f>
        <v/>
      </c>
      <c r="J301" s="4" t="n"/>
    </row>
    <row r="302">
      <c r="A302" s="4" t="n"/>
      <c r="B302" s="4" t="n"/>
      <c r="C302" s="5" t="n"/>
      <c r="D302" s="6" t="n"/>
      <c r="E302" s="5" t="n"/>
      <c r="F302" s="6" t="n"/>
      <c r="G302" s="7" t="str">
        <f>IF(C302="","",IF(ISNUMBER(E302),"Pago",IF(C302&lt;Resumo!$B$3,"Vencida",IF(C302-Resumo!$B$3&lt;=7,"Vence em 7 dias","A vencer"))))</f>
        <v/>
      </c>
      <c r="H302" s="8" t="str">
        <f>IF(OR(C302="",ISNUMBER(E302)),"",C302-Resumo!$B$3)</f>
        <v/>
      </c>
      <c r="I302" s="9" t="str">
        <f>IF(OR(NOT(ISNUMBER(E302)),NOT(ISNUMBER(F302))),"",MAX(0,F302-D302))</f>
        <v/>
      </c>
      <c r="J302" s="4" t="n"/>
    </row>
    <row r="303">
      <c r="A303" s="4" t="n"/>
      <c r="B303" s="4" t="n"/>
      <c r="C303" s="5" t="n"/>
      <c r="D303" s="6" t="n"/>
      <c r="E303" s="5" t="n"/>
      <c r="F303" s="6" t="n"/>
      <c r="G303" s="7" t="str">
        <f>IF(C303="","",IF(ISNUMBER(E303),"Pago",IF(C303&lt;Resumo!$B$3,"Vencida",IF(C303-Resumo!$B$3&lt;=7,"Vence em 7 dias","A vencer"))))</f>
        <v/>
      </c>
      <c r="H303" s="8" t="str">
        <f>IF(OR(C303="",ISNUMBER(E303)),"",C303-Resumo!$B$3)</f>
        <v/>
      </c>
      <c r="I303" s="9" t="str">
        <f>IF(OR(NOT(ISNUMBER(E303)),NOT(ISNUMBER(F303))),"",MAX(0,F303-D303))</f>
        <v/>
      </c>
      <c r="J303" s="4" t="n"/>
    </row>
    <row r="304">
      <c r="A304" s="4" t="n"/>
      <c r="B304" s="4" t="n"/>
      <c r="C304" s="5" t="n"/>
      <c r="D304" s="6" t="n"/>
      <c r="E304" s="5" t="n"/>
      <c r="F304" s="6" t="n"/>
      <c r="G304" s="7" t="str">
        <f>IF(C304="","",IF(ISNUMBER(E304),"Pago",IF(C304&lt;Resumo!$B$3,"Vencida",IF(C304-Resumo!$B$3&lt;=7,"Vence em 7 dias","A vencer"))))</f>
        <v/>
      </c>
      <c r="H304" s="8" t="str">
        <f>IF(OR(C304="",ISNUMBER(E304)),"",C304-Resumo!$B$3)</f>
        <v/>
      </c>
      <c r="I304" s="9" t="str">
        <f>IF(OR(NOT(ISNUMBER(E304)),NOT(ISNUMBER(F304))),"",MAX(0,F304-D304))</f>
        <v/>
      </c>
      <c r="J304" s="4" t="n"/>
    </row>
  </sheetData>
  <conditionalFormatting sqref="G5:G304">
    <cfRule type="expression" priority="1" dxfId="0">
      <formula>G5="Pago"</formula>
    </cfRule>
    <cfRule type="expression" priority="2" dxfId="1">
      <formula>G5="Vencida"</formula>
    </cfRule>
    <cfRule type="expression" priority="3" dxfId="2">
      <formula>G5="Vence em 7 dias"</formula>
    </cfRule>
  </conditionalFormatting>
  <dataValidations count="1">
    <dataValidation sqref="B5:B304" showDropDown="0" showInputMessage="0" showErrorMessage="0" allowBlank="1" type="list">
      <formula1>=Resumo!$A$29:$A$38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2F6FEB"/>
    <outlinePr summaryBelow="1" summaryRight="1"/>
    <pageSetUpPr fitToPage="1"/>
  </sheetPr>
  <dimension ref="A1:F38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28" customHeight="1">
      <c r="A1" s="1" t="inlineStr">
        <is>
          <t>Resumo das contas</t>
        </is>
      </c>
    </row>
    <row r="2">
      <c r="A2" s="2" t="inlineStr">
        <is>
          <t>A data de hoje vem do computador. Para simular outra data, troque a fórmula da célula B3 por uma data.</t>
        </is>
      </c>
    </row>
    <row r="3">
      <c r="A3" s="10" t="inlineStr">
        <is>
          <t>Data de hoje</t>
        </is>
      </c>
      <c r="B3" s="11">
        <f>TODAY()</f>
        <v>46329</v>
      </c>
    </row>
    <row r="4">
      <c r="A4" s="10" t="inlineStr">
        <is>
          <t>Ano dos meses abaixo</t>
        </is>
      </c>
      <c r="B4" s="12" t="n">
        <v>2027</v>
      </c>
    </row>
    <row r="5"/>
    <row r="6" ht="30" customHeight="1">
      <c r="A6" s="3" t="inlineStr">
        <is>
          <t>Situação</t>
        </is>
      </c>
      <c r="B6" s="3" t="inlineStr">
        <is>
          <t>Contas</t>
        </is>
      </c>
      <c r="C6" s="3" t="inlineStr">
        <is>
          <t>Valor (R$)</t>
        </is>
      </c>
    </row>
    <row r="7">
      <c r="A7" s="13" t="inlineStr">
        <is>
          <t>Vencida</t>
        </is>
      </c>
      <c r="B7" s="14">
        <f>COUNTIF(Contas!$G$5:$G$304,A7)</f>
        <v>0</v>
      </c>
      <c r="C7" s="15">
        <f>SUMIF(Contas!$G$5:$G$304,A7,Contas!$D$5:$D$304)</f>
        <v>0.0</v>
      </c>
    </row>
    <row r="8">
      <c r="A8" s="13" t="inlineStr">
        <is>
          <t>Vence em 7 dias</t>
        </is>
      </c>
      <c r="B8" s="14">
        <f>COUNTIF(Contas!$G$5:$G$304,A8)</f>
        <v>0</v>
      </c>
      <c r="C8" s="15">
        <f>SUMIF(Contas!$G$5:$G$304,A8,Contas!$D$5:$D$304)</f>
        <v>0.0</v>
      </c>
    </row>
    <row r="9">
      <c r="A9" s="13" t="inlineStr">
        <is>
          <t>A vencer</t>
        </is>
      </c>
      <c r="B9" s="14">
        <f>COUNTIF(Contas!$G$5:$G$304,A9)</f>
        <v>7</v>
      </c>
      <c r="C9" s="15">
        <f>SUMIF(Contas!$G$5:$G$304,A9,Contas!$D$5:$D$304)</f>
        <v>4472.4</v>
      </c>
    </row>
    <row r="10">
      <c r="A10" s="13" t="inlineStr">
        <is>
          <t>Pago</t>
        </is>
      </c>
      <c r="B10" s="14">
        <f>COUNTIF(Contas!$G$5:$G$304,A10)</f>
        <v>3</v>
      </c>
      <c r="C10" s="15">
        <f>SUMIF(Contas!$G$5:$G$304,A10,Contas!$F$5:$F$304)</f>
        <v>1721.8000000000002</v>
      </c>
    </row>
    <row r="11">
      <c r="A11" s="16" t="inlineStr">
        <is>
          <t>Pago mostra o valor efetivamente pago; as outras linhas mostram o valor da conta.</t>
        </is>
      </c>
    </row>
    <row r="12" ht="30" customHeight="1">
      <c r="A12" s="3" t="inlineStr">
        <is>
          <t>Mês</t>
        </is>
      </c>
      <c r="B12" s="3" t="inlineStr">
        <is>
          <t>Total a pagar</t>
        </is>
      </c>
      <c r="C12" s="3" t="inlineStr">
        <is>
          <t>Pago</t>
        </is>
      </c>
      <c r="D12" s="3" t="inlineStr">
        <is>
          <t>Em aberto</t>
        </is>
      </c>
      <c r="E12" s="3" t="inlineStr">
        <is>
          <t>Juros e multa</t>
        </is>
      </c>
      <c r="F12" s="3" t="inlineStr">
        <is>
          <t>Contas no mês</t>
        </is>
      </c>
    </row>
    <row r="13">
      <c r="A13" s="17" t="inlineStr">
        <is>
          <t>Janeiro</t>
        </is>
      </c>
      <c r="B13" s="15">
        <f>SUMIFS(Contas!$D$5:$D$304,Contas!$C$5:$C$304,"&gt;="&amp;DATE($B$4,1,1),Contas!$C$5:$C$304,"&lt;"&amp;DATE($B$4,2,1))</f>
        <v>3685.8</v>
      </c>
      <c r="C13" s="15">
        <f>SUMIFS(Contas!$F$5:$F$304,Contas!$C$5:$C$304,"&gt;="&amp;DATE($B$4,1,1),Contas!$C$5:$C$304,"&lt;"&amp;DATE($B$4,2,1))</f>
        <v>1721.8000000000002</v>
      </c>
      <c r="D13" s="15">
        <f>SUMIFS(Contas!$D$5:$D$304,Contas!$G$5:$G$304,"&lt;&gt;Pago",Contas!$C$5:$C$304,"&gt;="&amp;DATE($B$4,1,1),Contas!$C$5:$C$304,"&lt;"&amp;DATE($B$4,2,1))</f>
        <v>1967.5</v>
      </c>
      <c r="E13" s="9">
        <f>SUMIFS(Contas!$I$5:$I$304,Contas!$C$5:$C$304,"&gt;="&amp;DATE($B$4,1,1),Contas!$C$5:$C$304,"&lt;"&amp;DATE($B$4,2,1))</f>
        <v>3.5</v>
      </c>
      <c r="F13" s="18">
        <f>COUNTIFS(Contas!$C$5:$C$304,"&gt;="&amp;DATE($B$4,1,1),Contas!$C$5:$C$304,"&lt;"&amp;DATE($B$4,2,1))</f>
        <v>6</v>
      </c>
    </row>
    <row r="14">
      <c r="A14" s="17" t="inlineStr">
        <is>
          <t>Fevereiro</t>
        </is>
      </c>
      <c r="B14" s="15">
        <f>SUMIFS(Contas!$D$5:$D$304,Contas!$C$5:$C$304,"&gt;="&amp;DATE($B$4,2,1),Contas!$C$5:$C$304,"&lt;"&amp;DATE($B$4,3,1))</f>
        <v>2504.9</v>
      </c>
      <c r="C14" s="15">
        <f>SUMIFS(Contas!$F$5:$F$304,Contas!$C$5:$C$304,"&gt;="&amp;DATE($B$4,2,1),Contas!$C$5:$C$304,"&lt;"&amp;DATE($B$4,3,1))</f>
        <v>0.0</v>
      </c>
      <c r="D14" s="15">
        <f>SUMIFS(Contas!$D$5:$D$304,Contas!$G$5:$G$304,"&lt;&gt;Pago",Contas!$C$5:$C$304,"&gt;="&amp;DATE($B$4,2,1),Contas!$C$5:$C$304,"&lt;"&amp;DATE($B$4,3,1))</f>
        <v>2504.9</v>
      </c>
      <c r="E14" s="9">
        <f>SUMIFS(Contas!$I$5:$I$304,Contas!$C$5:$C$304,"&gt;="&amp;DATE($B$4,2,1),Contas!$C$5:$C$304,"&lt;"&amp;DATE($B$4,3,1))</f>
        <v>0.0</v>
      </c>
      <c r="F14" s="18">
        <f>COUNTIFS(Contas!$C$5:$C$304,"&gt;="&amp;DATE($B$4,2,1),Contas!$C$5:$C$304,"&lt;"&amp;DATE($B$4,3,1))</f>
        <v>4</v>
      </c>
    </row>
    <row r="15">
      <c r="A15" s="17" t="inlineStr">
        <is>
          <t>Março</t>
        </is>
      </c>
      <c r="B15" s="15">
        <f>SUMIFS(Contas!$D$5:$D$304,Contas!$C$5:$C$304,"&gt;="&amp;DATE($B$4,3,1),Contas!$C$5:$C$304,"&lt;"&amp;DATE($B$4,4,1))</f>
        <v>0.0</v>
      </c>
      <c r="C15" s="15">
        <f>SUMIFS(Contas!$F$5:$F$304,Contas!$C$5:$C$304,"&gt;="&amp;DATE($B$4,3,1),Contas!$C$5:$C$304,"&lt;"&amp;DATE($B$4,4,1))</f>
        <v>0.0</v>
      </c>
      <c r="D15" s="15">
        <f>SUMIFS(Contas!$D$5:$D$304,Contas!$G$5:$G$304,"&lt;&gt;Pago",Contas!$C$5:$C$304,"&gt;="&amp;DATE($B$4,3,1),Contas!$C$5:$C$304,"&lt;"&amp;DATE($B$4,4,1))</f>
        <v>0.0</v>
      </c>
      <c r="E15" s="9">
        <f>SUMIFS(Contas!$I$5:$I$304,Contas!$C$5:$C$304,"&gt;="&amp;DATE($B$4,3,1),Contas!$C$5:$C$304,"&lt;"&amp;DATE($B$4,4,1))</f>
        <v>0.0</v>
      </c>
      <c r="F15" s="18">
        <f>COUNTIFS(Contas!$C$5:$C$304,"&gt;="&amp;DATE($B$4,3,1),Contas!$C$5:$C$304,"&lt;"&amp;DATE($B$4,4,1))</f>
        <v>0</v>
      </c>
    </row>
    <row r="16">
      <c r="A16" s="17" t="inlineStr">
        <is>
          <t>Abril</t>
        </is>
      </c>
      <c r="B16" s="15">
        <f>SUMIFS(Contas!$D$5:$D$304,Contas!$C$5:$C$304,"&gt;="&amp;DATE($B$4,4,1),Contas!$C$5:$C$304,"&lt;"&amp;DATE($B$4,5,1))</f>
        <v>0.0</v>
      </c>
      <c r="C16" s="15">
        <f>SUMIFS(Contas!$F$5:$F$304,Contas!$C$5:$C$304,"&gt;="&amp;DATE($B$4,4,1),Contas!$C$5:$C$304,"&lt;"&amp;DATE($B$4,5,1))</f>
        <v>0.0</v>
      </c>
      <c r="D16" s="15">
        <f>SUMIFS(Contas!$D$5:$D$304,Contas!$G$5:$G$304,"&lt;&gt;Pago",Contas!$C$5:$C$304,"&gt;="&amp;DATE($B$4,4,1),Contas!$C$5:$C$304,"&lt;"&amp;DATE($B$4,5,1))</f>
        <v>0.0</v>
      </c>
      <c r="E16" s="9">
        <f>SUMIFS(Contas!$I$5:$I$304,Contas!$C$5:$C$304,"&gt;="&amp;DATE($B$4,4,1),Contas!$C$5:$C$304,"&lt;"&amp;DATE($B$4,5,1))</f>
        <v>0.0</v>
      </c>
      <c r="F16" s="18">
        <f>COUNTIFS(Contas!$C$5:$C$304,"&gt;="&amp;DATE($B$4,4,1),Contas!$C$5:$C$304,"&lt;"&amp;DATE($B$4,5,1))</f>
        <v>0</v>
      </c>
    </row>
    <row r="17">
      <c r="A17" s="17" t="inlineStr">
        <is>
          <t>Maio</t>
        </is>
      </c>
      <c r="B17" s="15">
        <f>SUMIFS(Contas!$D$5:$D$304,Contas!$C$5:$C$304,"&gt;="&amp;DATE($B$4,5,1),Contas!$C$5:$C$304,"&lt;"&amp;DATE($B$4,6,1))</f>
        <v>0.0</v>
      </c>
      <c r="C17" s="15">
        <f>SUMIFS(Contas!$F$5:$F$304,Contas!$C$5:$C$304,"&gt;="&amp;DATE($B$4,5,1),Contas!$C$5:$C$304,"&lt;"&amp;DATE($B$4,6,1))</f>
        <v>0.0</v>
      </c>
      <c r="D17" s="15">
        <f>SUMIFS(Contas!$D$5:$D$304,Contas!$G$5:$G$304,"&lt;&gt;Pago",Contas!$C$5:$C$304,"&gt;="&amp;DATE($B$4,5,1),Contas!$C$5:$C$304,"&lt;"&amp;DATE($B$4,6,1))</f>
        <v>0.0</v>
      </c>
      <c r="E17" s="9">
        <f>SUMIFS(Contas!$I$5:$I$304,Contas!$C$5:$C$304,"&gt;="&amp;DATE($B$4,5,1),Contas!$C$5:$C$304,"&lt;"&amp;DATE($B$4,6,1))</f>
        <v>0.0</v>
      </c>
      <c r="F17" s="18">
        <f>COUNTIFS(Contas!$C$5:$C$304,"&gt;="&amp;DATE($B$4,5,1),Contas!$C$5:$C$304,"&lt;"&amp;DATE($B$4,6,1))</f>
        <v>0</v>
      </c>
    </row>
    <row r="18">
      <c r="A18" s="17" t="inlineStr">
        <is>
          <t>Junho</t>
        </is>
      </c>
      <c r="B18" s="15">
        <f>SUMIFS(Contas!$D$5:$D$304,Contas!$C$5:$C$304,"&gt;="&amp;DATE($B$4,6,1),Contas!$C$5:$C$304,"&lt;"&amp;DATE($B$4,7,1))</f>
        <v>0.0</v>
      </c>
      <c r="C18" s="15">
        <f>SUMIFS(Contas!$F$5:$F$304,Contas!$C$5:$C$304,"&gt;="&amp;DATE($B$4,6,1),Contas!$C$5:$C$304,"&lt;"&amp;DATE($B$4,7,1))</f>
        <v>0.0</v>
      </c>
      <c r="D18" s="15">
        <f>SUMIFS(Contas!$D$5:$D$304,Contas!$G$5:$G$304,"&lt;&gt;Pago",Contas!$C$5:$C$304,"&gt;="&amp;DATE($B$4,6,1),Contas!$C$5:$C$304,"&lt;"&amp;DATE($B$4,7,1))</f>
        <v>0.0</v>
      </c>
      <c r="E18" s="9">
        <f>SUMIFS(Contas!$I$5:$I$304,Contas!$C$5:$C$304,"&gt;="&amp;DATE($B$4,6,1),Contas!$C$5:$C$304,"&lt;"&amp;DATE($B$4,7,1))</f>
        <v>0.0</v>
      </c>
      <c r="F18" s="18">
        <f>COUNTIFS(Contas!$C$5:$C$304,"&gt;="&amp;DATE($B$4,6,1),Contas!$C$5:$C$304,"&lt;"&amp;DATE($B$4,7,1))</f>
        <v>0</v>
      </c>
    </row>
    <row r="19">
      <c r="A19" s="17" t="inlineStr">
        <is>
          <t>Julho</t>
        </is>
      </c>
      <c r="B19" s="15">
        <f>SUMIFS(Contas!$D$5:$D$304,Contas!$C$5:$C$304,"&gt;="&amp;DATE($B$4,7,1),Contas!$C$5:$C$304,"&lt;"&amp;DATE($B$4,8,1))</f>
        <v>0.0</v>
      </c>
      <c r="C19" s="15">
        <f>SUMIFS(Contas!$F$5:$F$304,Contas!$C$5:$C$304,"&gt;="&amp;DATE($B$4,7,1),Contas!$C$5:$C$304,"&lt;"&amp;DATE($B$4,8,1))</f>
        <v>0.0</v>
      </c>
      <c r="D19" s="15">
        <f>SUMIFS(Contas!$D$5:$D$304,Contas!$G$5:$G$304,"&lt;&gt;Pago",Contas!$C$5:$C$304,"&gt;="&amp;DATE($B$4,7,1),Contas!$C$5:$C$304,"&lt;"&amp;DATE($B$4,8,1))</f>
        <v>0.0</v>
      </c>
      <c r="E19" s="9">
        <f>SUMIFS(Contas!$I$5:$I$304,Contas!$C$5:$C$304,"&gt;="&amp;DATE($B$4,7,1),Contas!$C$5:$C$304,"&lt;"&amp;DATE($B$4,8,1))</f>
        <v>0.0</v>
      </c>
      <c r="F19" s="18">
        <f>COUNTIFS(Contas!$C$5:$C$304,"&gt;="&amp;DATE($B$4,7,1),Contas!$C$5:$C$304,"&lt;"&amp;DATE($B$4,8,1))</f>
        <v>0</v>
      </c>
    </row>
    <row r="20">
      <c r="A20" s="17" t="inlineStr">
        <is>
          <t>Agosto</t>
        </is>
      </c>
      <c r="B20" s="15">
        <f>SUMIFS(Contas!$D$5:$D$304,Contas!$C$5:$C$304,"&gt;="&amp;DATE($B$4,8,1),Contas!$C$5:$C$304,"&lt;"&amp;DATE($B$4,9,1))</f>
        <v>0.0</v>
      </c>
      <c r="C20" s="15">
        <f>SUMIFS(Contas!$F$5:$F$304,Contas!$C$5:$C$304,"&gt;="&amp;DATE($B$4,8,1),Contas!$C$5:$C$304,"&lt;"&amp;DATE($B$4,9,1))</f>
        <v>0.0</v>
      </c>
      <c r="D20" s="15">
        <f>SUMIFS(Contas!$D$5:$D$304,Contas!$G$5:$G$304,"&lt;&gt;Pago",Contas!$C$5:$C$304,"&gt;="&amp;DATE($B$4,8,1),Contas!$C$5:$C$304,"&lt;"&amp;DATE($B$4,9,1))</f>
        <v>0.0</v>
      </c>
      <c r="E20" s="9">
        <f>SUMIFS(Contas!$I$5:$I$304,Contas!$C$5:$C$304,"&gt;="&amp;DATE($B$4,8,1),Contas!$C$5:$C$304,"&lt;"&amp;DATE($B$4,9,1))</f>
        <v>0.0</v>
      </c>
      <c r="F20" s="18">
        <f>COUNTIFS(Contas!$C$5:$C$304,"&gt;="&amp;DATE($B$4,8,1),Contas!$C$5:$C$304,"&lt;"&amp;DATE($B$4,9,1))</f>
        <v>0</v>
      </c>
    </row>
    <row r="21">
      <c r="A21" s="17" t="inlineStr">
        <is>
          <t>Setembro</t>
        </is>
      </c>
      <c r="B21" s="15">
        <f>SUMIFS(Contas!$D$5:$D$304,Contas!$C$5:$C$304,"&gt;="&amp;DATE($B$4,9,1),Contas!$C$5:$C$304,"&lt;"&amp;DATE($B$4,10,1))</f>
        <v>0.0</v>
      </c>
      <c r="C21" s="15">
        <f>SUMIFS(Contas!$F$5:$F$304,Contas!$C$5:$C$304,"&gt;="&amp;DATE($B$4,9,1),Contas!$C$5:$C$304,"&lt;"&amp;DATE($B$4,10,1))</f>
        <v>0.0</v>
      </c>
      <c r="D21" s="15">
        <f>SUMIFS(Contas!$D$5:$D$304,Contas!$G$5:$G$304,"&lt;&gt;Pago",Contas!$C$5:$C$304,"&gt;="&amp;DATE($B$4,9,1),Contas!$C$5:$C$304,"&lt;"&amp;DATE($B$4,10,1))</f>
        <v>0.0</v>
      </c>
      <c r="E21" s="9">
        <f>SUMIFS(Contas!$I$5:$I$304,Contas!$C$5:$C$304,"&gt;="&amp;DATE($B$4,9,1),Contas!$C$5:$C$304,"&lt;"&amp;DATE($B$4,10,1))</f>
        <v>0.0</v>
      </c>
      <c r="F21" s="18">
        <f>COUNTIFS(Contas!$C$5:$C$304,"&gt;="&amp;DATE($B$4,9,1),Contas!$C$5:$C$304,"&lt;"&amp;DATE($B$4,10,1))</f>
        <v>0</v>
      </c>
    </row>
    <row r="22">
      <c r="A22" s="17" t="inlineStr">
        <is>
          <t>Outubro</t>
        </is>
      </c>
      <c r="B22" s="15">
        <f>SUMIFS(Contas!$D$5:$D$304,Contas!$C$5:$C$304,"&gt;="&amp;DATE($B$4,10,1),Contas!$C$5:$C$304,"&lt;"&amp;DATE($B$4,11,1))</f>
        <v>0.0</v>
      </c>
      <c r="C22" s="15">
        <f>SUMIFS(Contas!$F$5:$F$304,Contas!$C$5:$C$304,"&gt;="&amp;DATE($B$4,10,1),Contas!$C$5:$C$304,"&lt;"&amp;DATE($B$4,11,1))</f>
        <v>0.0</v>
      </c>
      <c r="D22" s="15">
        <f>SUMIFS(Contas!$D$5:$D$304,Contas!$G$5:$G$304,"&lt;&gt;Pago",Contas!$C$5:$C$304,"&gt;="&amp;DATE($B$4,10,1),Contas!$C$5:$C$304,"&lt;"&amp;DATE($B$4,11,1))</f>
        <v>0.0</v>
      </c>
      <c r="E22" s="9">
        <f>SUMIFS(Contas!$I$5:$I$304,Contas!$C$5:$C$304,"&gt;="&amp;DATE($B$4,10,1),Contas!$C$5:$C$304,"&lt;"&amp;DATE($B$4,11,1))</f>
        <v>0.0</v>
      </c>
      <c r="F22" s="18">
        <f>COUNTIFS(Contas!$C$5:$C$304,"&gt;="&amp;DATE($B$4,10,1),Contas!$C$5:$C$304,"&lt;"&amp;DATE($B$4,11,1))</f>
        <v>0</v>
      </c>
    </row>
    <row r="23">
      <c r="A23" s="17" t="inlineStr">
        <is>
          <t>Novembro</t>
        </is>
      </c>
      <c r="B23" s="15">
        <f>SUMIFS(Contas!$D$5:$D$304,Contas!$C$5:$C$304,"&gt;="&amp;DATE($B$4,11,1),Contas!$C$5:$C$304,"&lt;"&amp;DATE($B$4,12,1))</f>
        <v>0.0</v>
      </c>
      <c r="C23" s="15">
        <f>SUMIFS(Contas!$F$5:$F$304,Contas!$C$5:$C$304,"&gt;="&amp;DATE($B$4,11,1),Contas!$C$5:$C$304,"&lt;"&amp;DATE($B$4,12,1))</f>
        <v>0.0</v>
      </c>
      <c r="D23" s="15">
        <f>SUMIFS(Contas!$D$5:$D$304,Contas!$G$5:$G$304,"&lt;&gt;Pago",Contas!$C$5:$C$304,"&gt;="&amp;DATE($B$4,11,1),Contas!$C$5:$C$304,"&lt;"&amp;DATE($B$4,12,1))</f>
        <v>0.0</v>
      </c>
      <c r="E23" s="9">
        <f>SUMIFS(Contas!$I$5:$I$304,Contas!$C$5:$C$304,"&gt;="&amp;DATE($B$4,11,1),Contas!$C$5:$C$304,"&lt;"&amp;DATE($B$4,12,1))</f>
        <v>0.0</v>
      </c>
      <c r="F23" s="18">
        <f>COUNTIFS(Contas!$C$5:$C$304,"&gt;="&amp;DATE($B$4,11,1),Contas!$C$5:$C$304,"&lt;"&amp;DATE($B$4,12,1))</f>
        <v>0</v>
      </c>
    </row>
    <row r="24">
      <c r="A24" s="17" t="inlineStr">
        <is>
          <t>Dezembro</t>
        </is>
      </c>
      <c r="B24" s="15">
        <f>SUMIFS(Contas!$D$5:$D$304,Contas!$C$5:$C$304,"&gt;="&amp;DATE($B$4,12,1),Contas!$C$5:$C$304,"&lt;"&amp;DATE($B$4,13,1))</f>
        <v>0.0</v>
      </c>
      <c r="C24" s="15">
        <f>SUMIFS(Contas!$F$5:$F$304,Contas!$C$5:$C$304,"&gt;="&amp;DATE($B$4,12,1),Contas!$C$5:$C$304,"&lt;"&amp;DATE($B$4,13,1))</f>
        <v>0.0</v>
      </c>
      <c r="D24" s="15">
        <f>SUMIFS(Contas!$D$5:$D$304,Contas!$G$5:$G$304,"&lt;&gt;Pago",Contas!$C$5:$C$304,"&gt;="&amp;DATE($B$4,12,1),Contas!$C$5:$C$304,"&lt;"&amp;DATE($B$4,13,1))</f>
        <v>0.0</v>
      </c>
      <c r="E24" s="9">
        <f>SUMIFS(Contas!$I$5:$I$304,Contas!$C$5:$C$304,"&gt;="&amp;DATE($B$4,12,1),Contas!$C$5:$C$304,"&lt;"&amp;DATE($B$4,13,1))</f>
        <v>0.0</v>
      </c>
      <c r="F24" s="18">
        <f>COUNTIFS(Contas!$C$5:$C$304,"&gt;="&amp;DATE($B$4,12,1),Contas!$C$5:$C$304,"&lt;"&amp;DATE($B$4,13,1))</f>
        <v>0</v>
      </c>
    </row>
    <row r="25">
      <c r="A25" s="19" t="inlineStr">
        <is>
          <t>Total do ano</t>
        </is>
      </c>
      <c r="B25" s="20">
        <f>SUM(B13:B24)</f>
        <v>6190.700000000001</v>
      </c>
      <c r="C25" s="20">
        <f>SUM(C13:C24)</f>
        <v>1721.8000000000002</v>
      </c>
      <c r="D25" s="20">
        <f>SUM(D13:D24)</f>
        <v>4472.4</v>
      </c>
      <c r="E25" s="20">
        <f>SUM(E13:E24)</f>
        <v>3.5</v>
      </c>
      <c r="F25" s="21">
        <f>SUM(F13:F24)</f>
        <v>10.0</v>
      </c>
    </row>
    <row r="26"/>
    <row r="27">
      <c r="A27" s="22" t="inlineStr">
        <is>
          <t>Categorias de conta (edite as amarelas)</t>
        </is>
      </c>
    </row>
    <row r="28" ht="30" customHeight="1">
      <c r="A28" s="3" t="inlineStr">
        <is>
          <t>Categoria</t>
        </is>
      </c>
      <c r="B28" s="3" t="inlineStr">
        <is>
          <t>Total no ano</t>
        </is>
      </c>
      <c r="C28" s="3" t="inlineStr">
        <is>
          <t>Em aberto</t>
        </is>
      </c>
    </row>
    <row r="29">
      <c r="A29" s="4" t="inlineStr">
        <is>
          <t>Moradia</t>
        </is>
      </c>
      <c r="B29" s="15">
        <f>SUMIFS(Contas!$D$5:$D$304,Contas!$B$5:$B$304,A29,Contas!$C$5:$C$304,"&gt;="&amp;DATE($B$4,1,1),Contas!$C$5:$C$304,"&lt;"&amp;DATE($B$4+1,1,1))</f>
        <v>3443.2000000000003</v>
      </c>
      <c r="C29" s="15">
        <f>SUMIFS(Contas!$D$5:$D$304,Contas!$B$5:$B$304,A29,Contas!$G$5:$G$304,"&lt;&gt;Pago",Contas!$C$5:$C$304,"&gt;="&amp;DATE($B$4,1,1),Contas!$C$5:$C$304,"&lt;"&amp;DATE($B$4+1,1,1))</f>
        <v>1724.9</v>
      </c>
    </row>
    <row r="30">
      <c r="A30" s="4" t="inlineStr">
        <is>
          <t>Cartão</t>
        </is>
      </c>
      <c r="B30" s="15">
        <f>SUMIFS(Contas!$D$5:$D$304,Contas!$B$5:$B$304,A30,Contas!$C$5:$C$304,"&gt;="&amp;DATE($B$4,1,1),Contas!$C$5:$C$304,"&lt;"&amp;DATE($B$4+1,1,1))</f>
        <v>1320.5</v>
      </c>
      <c r="C30" s="15">
        <f>SUMIFS(Contas!$D$5:$D$304,Contas!$B$5:$B$304,A30,Contas!$G$5:$G$304,"&lt;&gt;Pago",Contas!$C$5:$C$304,"&gt;="&amp;DATE($B$4,1,1),Contas!$C$5:$C$304,"&lt;"&amp;DATE($B$4+1,1,1))</f>
        <v>1320.5</v>
      </c>
    </row>
    <row r="31">
      <c r="A31" s="4" t="inlineStr">
        <is>
          <t>Saúde</t>
        </is>
      </c>
      <c r="B31" s="15">
        <f>SUMIFS(Contas!$D$5:$D$304,Contas!$B$5:$B$304,A31,Contas!$C$5:$C$304,"&gt;="&amp;DATE($B$4,1,1),Contas!$C$5:$C$304,"&lt;"&amp;DATE($B$4+1,1,1))</f>
        <v>412.0</v>
      </c>
      <c r="C31" s="15">
        <f>SUMIFS(Contas!$D$5:$D$304,Contas!$B$5:$B$304,A31,Contas!$G$5:$G$304,"&lt;&gt;Pago",Contas!$C$5:$C$304,"&gt;="&amp;DATE($B$4,1,1),Contas!$C$5:$C$304,"&lt;"&amp;DATE($B$4+1,1,1))</f>
        <v>412.0</v>
      </c>
    </row>
    <row r="32">
      <c r="A32" s="4" t="inlineStr">
        <is>
          <t>Transporte</t>
        </is>
      </c>
      <c r="B32" s="15">
        <f>SUMIFS(Contas!$D$5:$D$304,Contas!$B$5:$B$304,A32,Contas!$C$5:$C$304,"&gt;="&amp;DATE($B$4,1,1),Contas!$C$5:$C$304,"&lt;"&amp;DATE($B$4+1,1,1))</f>
        <v>1015.0</v>
      </c>
      <c r="C32" s="15">
        <f>SUMIFS(Contas!$D$5:$D$304,Contas!$B$5:$B$304,A32,Contas!$G$5:$G$304,"&lt;&gt;Pago",Contas!$C$5:$C$304,"&gt;="&amp;DATE($B$4,1,1),Contas!$C$5:$C$304,"&lt;"&amp;DATE($B$4+1,1,1))</f>
        <v>1015.0</v>
      </c>
    </row>
    <row r="33">
      <c r="A33" s="4" t="inlineStr">
        <is>
          <t>Educação</t>
        </is>
      </c>
      <c r="B33" s="15">
        <f>SUMIFS(Contas!$D$5:$D$304,Contas!$B$5:$B$304,A33,Contas!$C$5:$C$304,"&gt;="&amp;DATE($B$4,1,1),Contas!$C$5:$C$304,"&lt;"&amp;DATE($B$4+1,1,1))</f>
        <v>0.0</v>
      </c>
      <c r="C33" s="15">
        <f>SUMIFS(Contas!$D$5:$D$304,Contas!$B$5:$B$304,A33,Contas!$G$5:$G$304,"&lt;&gt;Pago",Contas!$C$5:$C$304,"&gt;="&amp;DATE($B$4,1,1),Contas!$C$5:$C$304,"&lt;"&amp;DATE($B$4+1,1,1))</f>
        <v>0.0</v>
      </c>
    </row>
    <row r="34">
      <c r="A34" s="4" t="inlineStr">
        <is>
          <t>Assinaturas</t>
        </is>
      </c>
      <c r="B34" s="15">
        <f>SUMIFS(Contas!$D$5:$D$304,Contas!$B$5:$B$304,A34,Contas!$C$5:$C$304,"&gt;="&amp;DATE($B$4,1,1),Contas!$C$5:$C$304,"&lt;"&amp;DATE($B$4+1,1,1))</f>
        <v>0.0</v>
      </c>
      <c r="C34" s="15">
        <f>SUMIFS(Contas!$D$5:$D$304,Contas!$B$5:$B$304,A34,Contas!$G$5:$G$304,"&lt;&gt;Pago",Contas!$C$5:$C$304,"&gt;="&amp;DATE($B$4,1,1),Contas!$C$5:$C$304,"&lt;"&amp;DATE($B$4+1,1,1))</f>
        <v>0.0</v>
      </c>
    </row>
    <row r="35">
      <c r="A35" s="4" t="inlineStr">
        <is>
          <t>Impostos</t>
        </is>
      </c>
      <c r="B35" s="15">
        <f>SUMIFS(Contas!$D$5:$D$304,Contas!$B$5:$B$304,A35,Contas!$C$5:$C$304,"&gt;="&amp;DATE($B$4,1,1),Contas!$C$5:$C$304,"&lt;"&amp;DATE($B$4+1,1,1))</f>
        <v>0.0</v>
      </c>
      <c r="C35" s="15">
        <f>SUMIFS(Contas!$D$5:$D$304,Contas!$B$5:$B$304,A35,Contas!$G$5:$G$304,"&lt;&gt;Pago",Contas!$C$5:$C$304,"&gt;="&amp;DATE($B$4,1,1),Contas!$C$5:$C$304,"&lt;"&amp;DATE($B$4+1,1,1))</f>
        <v>0.0</v>
      </c>
    </row>
    <row r="36">
      <c r="A36" s="4" t="inlineStr">
        <is>
          <t>Financiamento</t>
        </is>
      </c>
      <c r="B36" s="15">
        <f>SUMIFS(Contas!$D$5:$D$304,Contas!$B$5:$B$304,A36,Contas!$C$5:$C$304,"&gt;="&amp;DATE($B$4,1,1),Contas!$C$5:$C$304,"&lt;"&amp;DATE($B$4+1,1,1))</f>
        <v>0.0</v>
      </c>
      <c r="C36" s="15">
        <f>SUMIFS(Contas!$D$5:$D$304,Contas!$B$5:$B$304,A36,Contas!$G$5:$G$304,"&lt;&gt;Pago",Contas!$C$5:$C$304,"&gt;="&amp;DATE($B$4,1,1),Contas!$C$5:$C$304,"&lt;"&amp;DATE($B$4+1,1,1))</f>
        <v>0.0</v>
      </c>
    </row>
    <row r="37">
      <c r="A37" s="4" t="inlineStr">
        <is>
          <t>Lazer</t>
        </is>
      </c>
      <c r="B37" s="15">
        <f>SUMIFS(Contas!$D$5:$D$304,Contas!$B$5:$B$304,A37,Contas!$C$5:$C$304,"&gt;="&amp;DATE($B$4,1,1),Contas!$C$5:$C$304,"&lt;"&amp;DATE($B$4+1,1,1))</f>
        <v>0.0</v>
      </c>
      <c r="C37" s="15">
        <f>SUMIFS(Contas!$D$5:$D$304,Contas!$B$5:$B$304,A37,Contas!$G$5:$G$304,"&lt;&gt;Pago",Contas!$C$5:$C$304,"&gt;="&amp;DATE($B$4,1,1),Contas!$C$5:$C$304,"&lt;"&amp;DATE($B$4+1,1,1))</f>
        <v>0.0</v>
      </c>
    </row>
    <row r="38">
      <c r="A38" s="4" t="inlineStr">
        <is>
          <t>Outros</t>
        </is>
      </c>
      <c r="B38" s="15">
        <f>SUMIFS(Contas!$D$5:$D$304,Contas!$B$5:$B$304,A38,Contas!$C$5:$C$304,"&gt;="&amp;DATE($B$4,1,1),Contas!$C$5:$C$304,"&lt;"&amp;DATE($B$4+1,1,1))</f>
        <v>0.0</v>
      </c>
      <c r="C38" s="15">
        <f>SUMIFS(Contas!$D$5:$D$304,Contas!$B$5:$B$304,A38,Contas!$G$5:$G$304,"&lt;&gt;Pago",Contas!$C$5:$C$304,"&gt;="&amp;DATE($B$4,1,1),Contas!$C$5:$C$304,"&lt;"&amp;DATE($B$4+1,1,1))</f>
        <v>0.0</v>
      </c>
    </row>
  </sheetData>
  <conditionalFormatting sqref="B7:C7">
    <cfRule type="expression" priority="1" dxfId="1">
      <formula>$B$7&gt;0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8A8F98"/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Como usar</t>
        </is>
      </c>
    </row>
    <row r="2"/>
    <row r="3" ht="32" customHeight="1">
      <c r="A3" s="10" t="n">
        <v>1</v>
      </c>
      <c r="B3" s="23" t="inlineStr">
        <is>
          <t>Na aba Contas, escreva uma linha por conta: nome, categoria, vencimento e valor. Contas que se repetem todo mês ganham uma linha por mês.</t>
        </is>
      </c>
    </row>
    <row r="4" ht="32" customHeight="1">
      <c r="A4" s="10" t="n">
        <v>2</v>
      </c>
      <c r="B4" s="23" t="inlineStr">
        <is>
          <t>Quando pagar, digite a data em Pago em e o valor em Valor pago. A situação vira Pago. A coluna Juros e multa mostra o que foi pago a mais que o valor da conta.</t>
        </is>
      </c>
    </row>
    <row r="5" ht="32" customHeight="1">
      <c r="A5" s="10" t="n">
        <v>3</v>
      </c>
      <c r="B5" s="23" t="inlineStr">
        <is>
          <t>A situação se atualiza sozinha pela data de hoje: Vencida, Vence em 7 dias ou A vencer. Vermelho pede atenção agora.</t>
        </is>
      </c>
    </row>
    <row r="6" ht="32" customHeight="1">
      <c r="A6" s="10" t="n">
        <v>4</v>
      </c>
      <c r="B6" s="23" t="inlineStr">
        <is>
          <t>Na aba Resumo, veja quantas contas e quanto há em cada situação, o total de cada mês e o total por categoria. Digite o ano na célula B4.</t>
        </is>
      </c>
    </row>
    <row r="7" ht="18" customHeight="1">
      <c r="A7" s="10" t="n">
        <v>5</v>
      </c>
      <c r="B7" s="23" t="inlineStr">
        <is>
          <t>As categorias são as células amarelas da aba Resumo. Renomeie e a lista suspensa da aba Contas acompanha.</t>
        </is>
      </c>
    </row>
    <row r="8" ht="32" customHeight="1">
      <c r="A8" s="10" t="n">
        <v>6</v>
      </c>
      <c r="B8" s="23" t="inlineStr">
        <is>
          <t>Conta paga com o valor da conta zerado não entra em Juros e multa. Os dados do arquivo são exemplos fictícios.</t>
        </is>
      </c>
    </row>
    <row r="9"/>
    <row r="10">
      <c r="B10" s="2" t="inlineStr">
        <is>
          <t>Modelo gratuito do Excel na prática (baixarexcel.com.br/modelos/). Pode usar, editar e compartilhar.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na prática</dc:creator>
  <dc:title>Controle de contas a pagar</dc:title>
  <dc:description>Contas com vencimento, situação automática, juros e multa e resumo por mês.</dc:description>
  <dcterms:created xsi:type="dcterms:W3CDTF">2026-11-03T22:46:23Z</dcterms:created>
  <dcterms:modified xsi:type="dcterms:W3CDTF">2026-11-03T22:46:23Z</dcterms:modified>
  <cp:keywords>modelo, planilha, Excel na prática</cp:keywords>
</cp:coreProperties>
</file>